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701"/>
  <workbookPr defaultThemeVersion="124226"/>
  <mc:AlternateContent xmlns:mc="http://schemas.openxmlformats.org/markup-compatibility/2006">
    <mc:Choice Requires="x15">
      <x15ac:absPath xmlns:x15ac="http://schemas.microsoft.com/office/spreadsheetml/2010/11/ac" url="https://kipda.sharepoint.com/sites/Transportation/Shared Documents/TIP/Tracking Sheet Updates/"/>
    </mc:Choice>
  </mc:AlternateContent>
  <xr:revisionPtr revIDLastSave="10584" documentId="8_{970D30EE-A5D6-4825-901E-01CD35E7041B}" xr6:coauthVersionLast="47" xr6:coauthVersionMax="47" xr10:uidLastSave="{0B0C228A-5AF7-4F11-B02E-6866745CE62F}"/>
  <bookViews>
    <workbookView xWindow="-28920" yWindow="-120" windowWidth="29040" windowHeight="15720" firstSheet="4" activeTab="3" xr2:uid="{00000000-000D-0000-FFFF-FFFF00000000}"/>
  </bookViews>
  <sheets>
    <sheet name="IN - All Programs" sheetId="3" r:id="rId1"/>
    <sheet name="IN Program Breakdown" sheetId="4" r:id="rId2"/>
    <sheet name="KY - CRP" sheetId="5" r:id="rId3"/>
    <sheet name="KY - STBG" sheetId="1" r:id="rId4"/>
    <sheet name="KY - TA" sheetId="2" r:id="rId5"/>
  </sheets>
  <definedNames>
    <definedName name="_xlnm._FilterDatabase" localSheetId="3" hidden="1">'KY - STBG'!$A$1:$A$718</definedName>
    <definedName name="_xlnm.Print_Area" localSheetId="0">'IN - All Programs'!$A$1:$BD$366</definedName>
    <definedName name="_xlnm.Print_Area" localSheetId="2">'KY - CRP'!$A$1:$AG$84</definedName>
    <definedName name="_xlnm.Print_Area" localSheetId="3">'KY - STBG'!$A$1:$BA$656</definedName>
    <definedName name="_xlnm.Print_Area" localSheetId="4">'KY - TA'!$A$1:$BA$141</definedName>
    <definedName name="_xlnm.Print_Titles" localSheetId="0">'IN - All Programs'!$1:$4</definedName>
    <definedName name="_xlnm.Print_Titles" localSheetId="2">'KY - CRP'!$1:$3</definedName>
    <definedName name="_xlnm.Print_Titles" localSheetId="3">'KY - STBG'!$1:$4</definedName>
    <definedName name="_xlnm.Print_Titles" localSheetId="4">'KY - TA'!$1:$3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 l="1"/>
  <c r="K5" i="2"/>
  <c r="N5" i="2"/>
  <c r="Q5" i="2"/>
  <c r="T5" i="2"/>
  <c r="W5" i="2"/>
  <c r="Z5" i="2"/>
  <c r="AC5" i="2"/>
  <c r="AF5" i="2"/>
  <c r="AI5" i="2"/>
  <c r="AL5" i="2"/>
  <c r="AO5" i="2"/>
  <c r="AR5" i="2"/>
  <c r="AU5" i="2"/>
  <c r="AX5" i="2"/>
  <c r="BB677" i="1"/>
  <c r="BH666" i="1"/>
  <c r="AD677" i="1"/>
  <c r="AC677" i="1"/>
  <c r="AA677" i="1"/>
  <c r="Z677" i="1"/>
  <c r="BB681" i="1"/>
  <c r="AI685" i="1"/>
  <c r="AI681" i="1"/>
  <c r="AI670" i="1"/>
  <c r="AI682" i="1"/>
  <c r="AL673" i="1"/>
  <c r="AI708" i="1"/>
  <c r="AF708" i="1"/>
  <c r="AJ671" i="1"/>
  <c r="AI692" i="1"/>
  <c r="AX695" i="1"/>
  <c r="AX708" i="1"/>
  <c r="AX693" i="1"/>
  <c r="AX692" i="1"/>
  <c r="AY677" i="1"/>
  <c r="AX677" i="1"/>
  <c r="AY674" i="1"/>
  <c r="AX674" i="1"/>
  <c r="AY672" i="1"/>
  <c r="AX672" i="1"/>
  <c r="AY671" i="1"/>
  <c r="AX671" i="1"/>
  <c r="AY670" i="1"/>
  <c r="AX670" i="1"/>
  <c r="AU708" i="1"/>
  <c r="AU693" i="1"/>
  <c r="AU692" i="1"/>
  <c r="AV677" i="1"/>
  <c r="AU677" i="1"/>
  <c r="AV674" i="1"/>
  <c r="AU674" i="1"/>
  <c r="AV672" i="1"/>
  <c r="AU672" i="1"/>
  <c r="AV671" i="1"/>
  <c r="AU671" i="1"/>
  <c r="AV670" i="1"/>
  <c r="AU670" i="1"/>
  <c r="AR708" i="1"/>
  <c r="AR693" i="1"/>
  <c r="AR692" i="1"/>
  <c r="AS677" i="1"/>
  <c r="AR677" i="1"/>
  <c r="AS674" i="1"/>
  <c r="AR674" i="1"/>
  <c r="AS672" i="1"/>
  <c r="AR672" i="1"/>
  <c r="AS671" i="1"/>
  <c r="AR671" i="1"/>
  <c r="AS670" i="1"/>
  <c r="AR670" i="1"/>
  <c r="AO708" i="1"/>
  <c r="AO693" i="1"/>
  <c r="AO692" i="1"/>
  <c r="AP677" i="1"/>
  <c r="AO677" i="1"/>
  <c r="AP674" i="1"/>
  <c r="AO674" i="1"/>
  <c r="AP672" i="1"/>
  <c r="AO672" i="1"/>
  <c r="AP671" i="1"/>
  <c r="AO671" i="1"/>
  <c r="AP670" i="1"/>
  <c r="AO670" i="1"/>
  <c r="AL708" i="1"/>
  <c r="AL693" i="1"/>
  <c r="AL692" i="1"/>
  <c r="AM677" i="1"/>
  <c r="AL677" i="1"/>
  <c r="AM674" i="1"/>
  <c r="AL674" i="1"/>
  <c r="AM672" i="1"/>
  <c r="AL672" i="1"/>
  <c r="AM671" i="1"/>
  <c r="AL671" i="1"/>
  <c r="AM670" i="1"/>
  <c r="AL670" i="1"/>
  <c r="AI693" i="1"/>
  <c r="AJ677" i="1"/>
  <c r="AI677" i="1"/>
  <c r="AJ670" i="1"/>
  <c r="AJ674" i="1"/>
  <c r="AI674" i="1"/>
  <c r="AJ672" i="1"/>
  <c r="AI672" i="1"/>
  <c r="AI671" i="1"/>
  <c r="AG677" i="1"/>
  <c r="AF677" i="1"/>
  <c r="AF688" i="1"/>
  <c r="AF693" i="1"/>
  <c r="AF692" i="1"/>
  <c r="AG674" i="1"/>
  <c r="AF674" i="1"/>
  <c r="AG672" i="1"/>
  <c r="AF672" i="1"/>
  <c r="AG671" i="1"/>
  <c r="AF671" i="1"/>
  <c r="AG670" i="1"/>
  <c r="AF670" i="1"/>
  <c r="AC708" i="1"/>
  <c r="AC693" i="1"/>
  <c r="AC692" i="1"/>
  <c r="AD674" i="1"/>
  <c r="AC674" i="1"/>
  <c r="AD672" i="1"/>
  <c r="AC672" i="1"/>
  <c r="AD671" i="1"/>
  <c r="AC671" i="1"/>
  <c r="AD670" i="1"/>
  <c r="AC670" i="1"/>
  <c r="AA674" i="1"/>
  <c r="Z674" i="1"/>
  <c r="AA672" i="1"/>
  <c r="Z672" i="1"/>
  <c r="AA671" i="1"/>
  <c r="Z671" i="1"/>
  <c r="AA670" i="1"/>
  <c r="Z670" i="1"/>
  <c r="X677" i="1"/>
  <c r="W677" i="1"/>
  <c r="X674" i="1"/>
  <c r="W674" i="1"/>
  <c r="X672" i="1"/>
  <c r="X671" i="1"/>
  <c r="W672" i="1"/>
  <c r="W671" i="1"/>
  <c r="AM346" i="3"/>
  <c r="AL346" i="3"/>
  <c r="AK346" i="3"/>
  <c r="H17" i="4"/>
  <c r="AF82" i="5"/>
  <c r="AF74" i="5"/>
  <c r="AZ139" i="2"/>
  <c r="AZ649" i="1"/>
  <c r="AH71" i="5"/>
  <c r="AH64" i="5"/>
  <c r="AH57" i="5"/>
  <c r="AH50" i="5"/>
  <c r="AH43" i="5"/>
  <c r="AH36" i="5"/>
  <c r="AH29" i="5"/>
  <c r="AH22" i="5"/>
  <c r="AH15" i="5"/>
  <c r="AH8" i="5"/>
  <c r="AD116" i="5"/>
  <c r="AA116" i="5"/>
  <c r="X116" i="5"/>
  <c r="U116" i="5"/>
  <c r="R116" i="5"/>
  <c r="L116" i="5"/>
  <c r="X670" i="1"/>
  <c r="W670" i="1"/>
  <c r="U677" i="1"/>
  <c r="T677" i="1"/>
  <c r="U674" i="1"/>
  <c r="T674" i="1"/>
  <c r="U672" i="1"/>
  <c r="T672" i="1"/>
  <c r="U671" i="1"/>
  <c r="T671" i="1"/>
  <c r="U670" i="1"/>
  <c r="T670" i="1"/>
  <c r="R677" i="1"/>
  <c r="Q677" i="1"/>
  <c r="R674" i="1"/>
  <c r="Q674" i="1"/>
  <c r="R672" i="1"/>
  <c r="Q672" i="1"/>
  <c r="R671" i="1"/>
  <c r="Q671" i="1"/>
  <c r="R670" i="1"/>
  <c r="Q670" i="1"/>
  <c r="O677" i="1"/>
  <c r="N677" i="1"/>
  <c r="O674" i="1"/>
  <c r="N674" i="1"/>
  <c r="O672" i="1"/>
  <c r="N672" i="1"/>
  <c r="O671" i="1"/>
  <c r="N671" i="1"/>
  <c r="O670" i="1"/>
  <c r="N670" i="1"/>
  <c r="L677" i="1"/>
  <c r="K677" i="1"/>
  <c r="L674" i="1"/>
  <c r="K674" i="1"/>
  <c r="L672" i="1"/>
  <c r="K672" i="1"/>
  <c r="L671" i="1"/>
  <c r="K671" i="1"/>
  <c r="L670" i="1"/>
  <c r="K670" i="1"/>
  <c r="I677" i="1"/>
  <c r="H677" i="1"/>
  <c r="I674" i="1"/>
  <c r="H674" i="1"/>
  <c r="I672" i="1"/>
  <c r="H672" i="1"/>
  <c r="I671" i="1"/>
  <c r="H671" i="1"/>
  <c r="I670" i="1"/>
  <c r="H670" i="1"/>
  <c r="AM647" i="1"/>
  <c r="AA646" i="1"/>
  <c r="X646" i="1"/>
  <c r="AX705" i="1"/>
  <c r="AX696" i="1"/>
  <c r="AX694" i="1"/>
  <c r="AY678" i="1"/>
  <c r="AX689" i="1" s="1"/>
  <c r="AX678" i="1"/>
  <c r="AX688" i="1"/>
  <c r="AY676" i="1"/>
  <c r="AX687" i="1" s="1"/>
  <c r="AX676" i="1"/>
  <c r="AY675" i="1"/>
  <c r="AX686" i="1" s="1"/>
  <c r="AX675" i="1"/>
  <c r="AX685" i="1"/>
  <c r="AY673" i="1"/>
  <c r="AX684" i="1" s="1"/>
  <c r="AX673" i="1"/>
  <c r="AX683" i="1"/>
  <c r="AX682" i="1"/>
  <c r="AX681" i="1"/>
  <c r="AY641" i="1"/>
  <c r="AW641" i="1"/>
  <c r="AX640" i="1"/>
  <c r="AX638" i="1"/>
  <c r="AX637" i="1"/>
  <c r="AX636" i="1"/>
  <c r="AX635" i="1"/>
  <c r="AX634" i="1"/>
  <c r="AX633" i="1"/>
  <c r="AX631" i="1"/>
  <c r="AX630" i="1"/>
  <c r="AX629" i="1"/>
  <c r="AX628" i="1"/>
  <c r="AX627" i="1"/>
  <c r="AX626" i="1"/>
  <c r="AX624" i="1"/>
  <c r="AX623" i="1"/>
  <c r="AX622" i="1"/>
  <c r="AX621" i="1"/>
  <c r="AX620" i="1"/>
  <c r="AX619" i="1"/>
  <c r="AX617" i="1"/>
  <c r="AX616" i="1"/>
  <c r="AX615" i="1"/>
  <c r="AX614" i="1"/>
  <c r="AX613" i="1"/>
  <c r="AX612" i="1"/>
  <c r="AX610" i="1"/>
  <c r="AX609" i="1"/>
  <c r="AX608" i="1"/>
  <c r="AX607" i="1"/>
  <c r="AX606" i="1"/>
  <c r="AX605" i="1"/>
  <c r="AX603" i="1"/>
  <c r="AX602" i="1"/>
  <c r="AX601" i="1"/>
  <c r="AX600" i="1"/>
  <c r="AX599" i="1"/>
  <c r="AX598" i="1"/>
  <c r="AX596" i="1"/>
  <c r="AX595" i="1"/>
  <c r="AX594" i="1"/>
  <c r="AX593" i="1"/>
  <c r="AX592" i="1"/>
  <c r="AX591" i="1"/>
  <c r="AX589" i="1"/>
  <c r="AX588" i="1"/>
  <c r="AX587" i="1"/>
  <c r="AX585" i="1"/>
  <c r="AX584" i="1"/>
  <c r="AX583" i="1"/>
  <c r="AX581" i="1"/>
  <c r="AX580" i="1"/>
  <c r="AX579" i="1"/>
  <c r="AX577" i="1"/>
  <c r="AX576" i="1"/>
  <c r="AX575" i="1"/>
  <c r="AX573" i="1"/>
  <c r="AX572" i="1"/>
  <c r="AX571" i="1"/>
  <c r="AX569" i="1"/>
  <c r="AX568" i="1"/>
  <c r="AX567" i="1"/>
  <c r="AX565" i="1"/>
  <c r="AX563" i="1"/>
  <c r="AX562" i="1"/>
  <c r="AX561" i="1"/>
  <c r="AX560" i="1"/>
  <c r="AX559" i="1"/>
  <c r="AX558" i="1"/>
  <c r="AX556" i="1"/>
  <c r="AX554" i="1"/>
  <c r="AX553" i="1"/>
  <c r="AX552" i="1"/>
  <c r="AX551" i="1"/>
  <c r="AX550" i="1"/>
  <c r="AX549" i="1"/>
  <c r="AX547" i="1"/>
  <c r="AX546" i="1"/>
  <c r="AX545" i="1"/>
  <c r="AX544" i="1"/>
  <c r="AX543" i="1"/>
  <c r="AX542" i="1"/>
  <c r="AX540" i="1"/>
  <c r="AX539" i="1"/>
  <c r="AX538" i="1"/>
  <c r="AX537" i="1"/>
  <c r="AX536" i="1"/>
  <c r="AX535" i="1"/>
  <c r="AX533" i="1"/>
  <c r="AX532" i="1"/>
  <c r="AX531" i="1"/>
  <c r="AX530" i="1"/>
  <c r="AX529" i="1"/>
  <c r="AX528" i="1"/>
  <c r="AX526" i="1"/>
  <c r="AX525" i="1"/>
  <c r="AX524" i="1"/>
  <c r="AX523" i="1"/>
  <c r="AX522" i="1"/>
  <c r="AX521" i="1"/>
  <c r="AX519" i="1"/>
  <c r="AX518" i="1"/>
  <c r="AX516" i="1"/>
  <c r="AX515" i="1"/>
  <c r="AX514" i="1"/>
  <c r="AX513" i="1"/>
  <c r="AX511" i="1"/>
  <c r="AX510" i="1"/>
  <c r="AX509" i="1"/>
  <c r="AX508" i="1"/>
  <c r="AX507" i="1"/>
  <c r="AX506" i="1"/>
  <c r="AX504" i="1"/>
  <c r="AX503" i="1"/>
  <c r="AX502" i="1"/>
  <c r="AX501" i="1"/>
  <c r="AX500" i="1"/>
  <c r="AX499" i="1"/>
  <c r="AX497" i="1"/>
  <c r="AX496" i="1"/>
  <c r="AX495" i="1"/>
  <c r="AX494" i="1"/>
  <c r="AX493" i="1"/>
  <c r="AX492" i="1"/>
  <c r="AX488" i="1"/>
  <c r="AX487" i="1"/>
  <c r="AX486" i="1"/>
  <c r="AX485" i="1"/>
  <c r="AX483" i="1"/>
  <c r="AX482" i="1"/>
  <c r="AX481" i="1"/>
  <c r="AX480" i="1"/>
  <c r="AX479" i="1"/>
  <c r="AX478" i="1"/>
  <c r="AX476" i="1"/>
  <c r="AX475" i="1"/>
  <c r="AX474" i="1"/>
  <c r="AX473" i="1"/>
  <c r="AX472" i="1"/>
  <c r="AX471" i="1"/>
  <c r="AX469" i="1"/>
  <c r="AX468" i="1"/>
  <c r="AX467" i="1"/>
  <c r="AX466" i="1"/>
  <c r="AX465" i="1"/>
  <c r="AX464" i="1"/>
  <c r="AX462" i="1"/>
  <c r="AX460" i="1"/>
  <c r="AX459" i="1"/>
  <c r="AX458" i="1"/>
  <c r="AX457" i="1"/>
  <c r="AX456" i="1"/>
  <c r="AX455" i="1"/>
  <c r="AX452" i="1"/>
  <c r="AX451" i="1"/>
  <c r="AX450" i="1"/>
  <c r="AX449" i="1"/>
  <c r="AX448" i="1"/>
  <c r="AX446" i="1"/>
  <c r="AX445" i="1"/>
  <c r="AX444" i="1"/>
  <c r="AX443" i="1"/>
  <c r="AX442" i="1"/>
  <c r="AX441" i="1"/>
  <c r="AX438" i="1"/>
  <c r="AX437" i="1"/>
  <c r="AX436" i="1"/>
  <c r="AX435" i="1"/>
  <c r="AX434" i="1"/>
  <c r="AX433" i="1"/>
  <c r="AX431" i="1"/>
  <c r="AX430" i="1"/>
  <c r="AX429" i="1"/>
  <c r="AX428" i="1"/>
  <c r="AX427" i="1"/>
  <c r="AX426" i="1"/>
  <c r="AX424" i="1"/>
  <c r="AX423" i="1"/>
  <c r="AX422" i="1"/>
  <c r="AX421" i="1"/>
  <c r="AX420" i="1"/>
  <c r="AX419" i="1"/>
  <c r="AX417" i="1"/>
  <c r="AX416" i="1"/>
  <c r="AX415" i="1"/>
  <c r="AX414" i="1"/>
  <c r="AX413" i="1"/>
  <c r="AX412" i="1"/>
  <c r="AX409" i="1"/>
  <c r="AX408" i="1"/>
  <c r="AX407" i="1"/>
  <c r="AX406" i="1"/>
  <c r="AX405" i="1"/>
  <c r="AX404" i="1"/>
  <c r="AX402" i="1"/>
  <c r="AX401" i="1"/>
  <c r="AX400" i="1"/>
  <c r="AX399" i="1"/>
  <c r="AX398" i="1"/>
  <c r="AX397" i="1"/>
  <c r="AX395" i="1"/>
  <c r="AX394" i="1"/>
  <c r="AX393" i="1"/>
  <c r="AX392" i="1"/>
  <c r="AX391" i="1"/>
  <c r="AX390" i="1"/>
  <c r="AX388" i="1"/>
  <c r="AX387" i="1"/>
  <c r="AX386" i="1"/>
  <c r="AX385" i="1"/>
  <c r="AX384" i="1"/>
  <c r="AX383" i="1"/>
  <c r="AX381" i="1"/>
  <c r="AX380" i="1"/>
  <c r="AX379" i="1"/>
  <c r="AX378" i="1"/>
  <c r="AX377" i="1"/>
  <c r="AX376" i="1"/>
  <c r="AX374" i="1"/>
  <c r="AX373" i="1"/>
  <c r="AX372" i="1"/>
  <c r="AX371" i="1"/>
  <c r="AX370" i="1"/>
  <c r="AX369" i="1"/>
  <c r="AX367" i="1"/>
  <c r="AX366" i="1"/>
  <c r="AX365" i="1"/>
  <c r="AX364" i="1"/>
  <c r="AX363" i="1"/>
  <c r="AX362" i="1"/>
  <c r="AX360" i="1"/>
  <c r="AX359" i="1"/>
  <c r="AX358" i="1"/>
  <c r="AX357" i="1"/>
  <c r="AX356" i="1"/>
  <c r="AX355" i="1"/>
  <c r="AX353" i="1"/>
  <c r="AX352" i="1"/>
  <c r="AX351" i="1"/>
  <c r="AX350" i="1"/>
  <c r="AX349" i="1"/>
  <c r="AX348" i="1"/>
  <c r="AX346" i="1"/>
  <c r="AX345" i="1"/>
  <c r="AX344" i="1"/>
  <c r="AX343" i="1"/>
  <c r="AX342" i="1"/>
  <c r="AX341" i="1"/>
  <c r="AX339" i="1"/>
  <c r="AX338" i="1"/>
  <c r="AX337" i="1"/>
  <c r="AX336" i="1"/>
  <c r="AX335" i="1"/>
  <c r="AX334" i="1"/>
  <c r="AX332" i="1"/>
  <c r="AX331" i="1"/>
  <c r="AX330" i="1"/>
  <c r="AX329" i="1"/>
  <c r="AX328" i="1"/>
  <c r="AX327" i="1"/>
  <c r="AX325" i="1"/>
  <c r="AX324" i="1"/>
  <c r="AX323" i="1"/>
  <c r="AX322" i="1"/>
  <c r="AX321" i="1"/>
  <c r="AX320" i="1"/>
  <c r="AX318" i="1"/>
  <c r="AX317" i="1"/>
  <c r="AX316" i="1"/>
  <c r="AX315" i="1"/>
  <c r="AX314" i="1"/>
  <c r="AX313" i="1"/>
  <c r="AX311" i="1"/>
  <c r="AX310" i="1"/>
  <c r="AX309" i="1"/>
  <c r="AX308" i="1"/>
  <c r="AX307" i="1"/>
  <c r="AX306" i="1"/>
  <c r="AX304" i="1"/>
  <c r="AX303" i="1"/>
  <c r="AX302" i="1"/>
  <c r="AX301" i="1"/>
  <c r="AX300" i="1"/>
  <c r="AX299" i="1"/>
  <c r="AX297" i="1"/>
  <c r="AX296" i="1"/>
  <c r="AX295" i="1"/>
  <c r="AX294" i="1"/>
  <c r="AX293" i="1"/>
  <c r="AX292" i="1"/>
  <c r="AX290" i="1"/>
  <c r="AX289" i="1"/>
  <c r="AX288" i="1"/>
  <c r="AX287" i="1"/>
  <c r="AX286" i="1"/>
  <c r="AX285" i="1"/>
  <c r="AX283" i="1"/>
  <c r="AX282" i="1"/>
  <c r="AX281" i="1"/>
  <c r="AX280" i="1"/>
  <c r="AX279" i="1"/>
  <c r="AX278" i="1"/>
  <c r="AX276" i="1"/>
  <c r="AX275" i="1"/>
  <c r="AX274" i="1"/>
  <c r="AX273" i="1"/>
  <c r="AX272" i="1"/>
  <c r="AX271" i="1"/>
  <c r="AX269" i="1"/>
  <c r="AX268" i="1"/>
  <c r="AX267" i="1"/>
  <c r="AX266" i="1"/>
  <c r="AX265" i="1"/>
  <c r="AX264" i="1"/>
  <c r="AX262" i="1"/>
  <c r="AX261" i="1"/>
  <c r="AX260" i="1"/>
  <c r="AX259" i="1"/>
  <c r="AX258" i="1"/>
  <c r="AX257" i="1"/>
  <c r="AX255" i="1"/>
  <c r="AX254" i="1"/>
  <c r="AX253" i="1"/>
  <c r="AX252" i="1"/>
  <c r="AX251" i="1"/>
  <c r="AX250" i="1"/>
  <c r="AX248" i="1"/>
  <c r="AX247" i="1"/>
  <c r="AX246" i="1"/>
  <c r="AX245" i="1"/>
  <c r="AX244" i="1"/>
  <c r="AX243" i="1"/>
  <c r="AX241" i="1"/>
  <c r="AX240" i="1"/>
  <c r="AX239" i="1"/>
  <c r="AX238" i="1"/>
  <c r="AX237" i="1"/>
  <c r="AX236" i="1"/>
  <c r="AX234" i="1"/>
  <c r="AX233" i="1"/>
  <c r="AX232" i="1"/>
  <c r="AX231" i="1"/>
  <c r="AX230" i="1"/>
  <c r="AX229" i="1"/>
  <c r="AX227" i="1"/>
  <c r="AX226" i="1"/>
  <c r="AX225" i="1"/>
  <c r="AX224" i="1"/>
  <c r="AX223" i="1"/>
  <c r="AX222" i="1"/>
  <c r="AX220" i="1"/>
  <c r="AX219" i="1"/>
  <c r="AX218" i="1"/>
  <c r="AX217" i="1"/>
  <c r="AX216" i="1"/>
  <c r="AX215" i="1"/>
  <c r="AX213" i="1"/>
  <c r="AX212" i="1"/>
  <c r="AX211" i="1"/>
  <c r="AX210" i="1"/>
  <c r="AX209" i="1"/>
  <c r="AX208" i="1"/>
  <c r="AX206" i="1"/>
  <c r="AX205" i="1"/>
  <c r="AX203" i="1"/>
  <c r="AX202" i="1"/>
  <c r="AX201" i="1"/>
  <c r="AX200" i="1"/>
  <c r="AX199" i="1"/>
  <c r="AX198" i="1"/>
  <c r="AX196" i="1"/>
  <c r="AX195" i="1"/>
  <c r="AX194" i="1"/>
  <c r="AX193" i="1"/>
  <c r="AX192" i="1"/>
  <c r="AX191" i="1"/>
  <c r="AX189" i="1"/>
  <c r="AX188" i="1"/>
  <c r="AX187" i="1"/>
  <c r="AX186" i="1"/>
  <c r="AX185" i="1"/>
  <c r="AX184" i="1"/>
  <c r="AX182" i="1"/>
  <c r="AX181" i="1"/>
  <c r="AX180" i="1"/>
  <c r="AX179" i="1"/>
  <c r="AX178" i="1"/>
  <c r="AX177" i="1"/>
  <c r="AX175" i="1"/>
  <c r="AX174" i="1"/>
  <c r="AX173" i="1"/>
  <c r="AX172" i="1"/>
  <c r="AX171" i="1"/>
  <c r="AX170" i="1"/>
  <c r="AX168" i="1"/>
  <c r="AX166" i="1"/>
  <c r="AX165" i="1"/>
  <c r="AX164" i="1"/>
  <c r="AX163" i="1"/>
  <c r="AX162" i="1"/>
  <c r="AX161" i="1"/>
  <c r="AX159" i="1"/>
  <c r="AX158" i="1"/>
  <c r="AX157" i="1"/>
  <c r="AX156" i="1"/>
  <c r="AX155" i="1"/>
  <c r="AX154" i="1"/>
  <c r="AX152" i="1"/>
  <c r="AX151" i="1"/>
  <c r="AX150" i="1"/>
  <c r="AX149" i="1"/>
  <c r="AX148" i="1"/>
  <c r="AX147" i="1"/>
  <c r="AX145" i="1"/>
  <c r="AX144" i="1"/>
  <c r="AX143" i="1"/>
  <c r="AX142" i="1"/>
  <c r="AX141" i="1"/>
  <c r="AX140" i="1"/>
  <c r="AX138" i="1"/>
  <c r="AX137" i="1"/>
  <c r="AX136" i="1"/>
  <c r="AX135" i="1"/>
  <c r="AX134" i="1"/>
  <c r="AX133" i="1"/>
  <c r="AX131" i="1"/>
  <c r="AX130" i="1"/>
  <c r="AX128" i="1"/>
  <c r="AX127" i="1"/>
  <c r="AX126" i="1"/>
  <c r="AX125" i="1"/>
  <c r="AX124" i="1"/>
  <c r="AX123" i="1"/>
  <c r="AX121" i="1"/>
  <c r="AX120" i="1"/>
  <c r="AX119" i="1"/>
  <c r="AX118" i="1"/>
  <c r="AX117" i="1"/>
  <c r="AX116" i="1"/>
  <c r="AX114" i="1"/>
  <c r="AX113" i="1"/>
  <c r="AX112" i="1"/>
  <c r="AX111" i="1"/>
  <c r="AX110" i="1"/>
  <c r="AX109" i="1"/>
  <c r="AX107" i="1"/>
  <c r="AX106" i="1"/>
  <c r="AX105" i="1"/>
  <c r="AX104" i="1"/>
  <c r="AX103" i="1"/>
  <c r="AX102" i="1"/>
  <c r="AX100" i="1"/>
  <c r="AX99" i="1"/>
  <c r="AX98" i="1"/>
  <c r="AX97" i="1"/>
  <c r="AX96" i="1"/>
  <c r="AX95" i="1"/>
  <c r="AX93" i="1"/>
  <c r="AX92" i="1"/>
  <c r="AX91" i="1"/>
  <c r="AX90" i="1"/>
  <c r="AX89" i="1"/>
  <c r="AX88" i="1"/>
  <c r="AX86" i="1"/>
  <c r="AX85" i="1"/>
  <c r="AX84" i="1"/>
  <c r="AX83" i="1"/>
  <c r="AX82" i="1"/>
  <c r="AX81" i="1"/>
  <c r="AX79" i="1"/>
  <c r="AX78" i="1"/>
  <c r="AX77" i="1"/>
  <c r="AX76" i="1"/>
  <c r="AX75" i="1"/>
  <c r="AX74" i="1"/>
  <c r="AX72" i="1"/>
  <c r="AX71" i="1"/>
  <c r="AX70" i="1"/>
  <c r="AX69" i="1"/>
  <c r="AX68" i="1"/>
  <c r="AX67" i="1"/>
  <c r="AX65" i="1"/>
  <c r="AX64" i="1"/>
  <c r="AX63" i="1"/>
  <c r="AX62" i="1"/>
  <c r="AX61" i="1"/>
  <c r="AX60" i="1"/>
  <c r="AX58" i="1"/>
  <c r="AX57" i="1"/>
  <c r="AX56" i="1"/>
  <c r="AX55" i="1"/>
  <c r="AX54" i="1"/>
  <c r="AX53" i="1"/>
  <c r="AX51" i="1"/>
  <c r="AX50" i="1"/>
  <c r="AX48" i="1"/>
  <c r="AX47" i="1"/>
  <c r="AX46" i="1"/>
  <c r="AX45" i="1"/>
  <c r="AX44" i="1"/>
  <c r="AX43" i="1"/>
  <c r="AX40" i="1"/>
  <c r="AX39" i="1"/>
  <c r="AX38" i="1"/>
  <c r="AX37" i="1"/>
  <c r="AX36" i="1"/>
  <c r="AX35" i="1"/>
  <c r="AX33" i="1"/>
  <c r="AX32" i="1"/>
  <c r="AX31" i="1"/>
  <c r="AX30" i="1"/>
  <c r="AX29" i="1"/>
  <c r="AX28" i="1"/>
  <c r="AX26" i="1"/>
  <c r="AX25" i="1"/>
  <c r="AX24" i="1"/>
  <c r="AX23" i="1"/>
  <c r="AX22" i="1"/>
  <c r="AX21" i="1"/>
  <c r="AX19" i="1"/>
  <c r="AX18" i="1"/>
  <c r="AX17" i="1"/>
  <c r="AX16" i="1"/>
  <c r="AX15" i="1"/>
  <c r="AX14" i="1"/>
  <c r="AX12" i="1"/>
  <c r="AX11" i="1"/>
  <c r="AX10" i="1"/>
  <c r="AX8" i="1"/>
  <c r="AX7" i="1"/>
  <c r="AX6" i="1"/>
  <c r="AX641" i="1" s="1"/>
  <c r="AU705" i="1"/>
  <c r="AU696" i="1"/>
  <c r="AU695" i="1"/>
  <c r="AU694" i="1"/>
  <c r="AV678" i="1"/>
  <c r="AU689" i="1" s="1"/>
  <c r="AU678" i="1"/>
  <c r="AU688" i="1"/>
  <c r="AV676" i="1"/>
  <c r="AU687" i="1" s="1"/>
  <c r="AU676" i="1"/>
  <c r="AV675" i="1"/>
  <c r="AU686" i="1" s="1"/>
  <c r="AU675" i="1"/>
  <c r="AU685" i="1"/>
  <c r="AV673" i="1"/>
  <c r="AU684" i="1" s="1"/>
  <c r="AU673" i="1"/>
  <c r="AU683" i="1"/>
  <c r="AU682" i="1"/>
  <c r="AU681" i="1"/>
  <c r="AV641" i="1"/>
  <c r="AT641" i="1"/>
  <c r="AU640" i="1"/>
  <c r="AU638" i="1"/>
  <c r="AU637" i="1"/>
  <c r="AU636" i="1"/>
  <c r="AU635" i="1"/>
  <c r="AU634" i="1"/>
  <c r="AU633" i="1"/>
  <c r="AU631" i="1"/>
  <c r="AU630" i="1"/>
  <c r="AU629" i="1"/>
  <c r="AU628" i="1"/>
  <c r="AU627" i="1"/>
  <c r="AU626" i="1"/>
  <c r="AU624" i="1"/>
  <c r="AU623" i="1"/>
  <c r="AU622" i="1"/>
  <c r="AU621" i="1"/>
  <c r="AU620" i="1"/>
  <c r="AU619" i="1"/>
  <c r="AU617" i="1"/>
  <c r="AU616" i="1"/>
  <c r="AU615" i="1"/>
  <c r="AU614" i="1"/>
  <c r="AU613" i="1"/>
  <c r="AU612" i="1"/>
  <c r="AU610" i="1"/>
  <c r="AU609" i="1"/>
  <c r="AU608" i="1"/>
  <c r="AU607" i="1"/>
  <c r="AU606" i="1"/>
  <c r="AU605" i="1"/>
  <c r="AU603" i="1"/>
  <c r="AU602" i="1"/>
  <c r="AU601" i="1"/>
  <c r="AU600" i="1"/>
  <c r="AU599" i="1"/>
  <c r="AU598" i="1"/>
  <c r="AU596" i="1"/>
  <c r="AU595" i="1"/>
  <c r="AU594" i="1"/>
  <c r="AU593" i="1"/>
  <c r="AU592" i="1"/>
  <c r="AU591" i="1"/>
  <c r="AU589" i="1"/>
  <c r="AU588" i="1"/>
  <c r="AU587" i="1"/>
  <c r="AU585" i="1"/>
  <c r="AU584" i="1"/>
  <c r="AU583" i="1"/>
  <c r="AU581" i="1"/>
  <c r="AU580" i="1"/>
  <c r="AU579" i="1"/>
  <c r="AU577" i="1"/>
  <c r="AU576" i="1"/>
  <c r="AU575" i="1"/>
  <c r="AU573" i="1"/>
  <c r="AU572" i="1"/>
  <c r="AU571" i="1"/>
  <c r="AU569" i="1"/>
  <c r="AU568" i="1"/>
  <c r="AU567" i="1"/>
  <c r="AU565" i="1"/>
  <c r="AU563" i="1"/>
  <c r="AU562" i="1"/>
  <c r="AU561" i="1"/>
  <c r="AU560" i="1"/>
  <c r="AU559" i="1"/>
  <c r="AU558" i="1"/>
  <c r="AU556" i="1"/>
  <c r="AU554" i="1"/>
  <c r="AU553" i="1"/>
  <c r="AU552" i="1"/>
  <c r="AU551" i="1"/>
  <c r="AU550" i="1"/>
  <c r="AU549" i="1"/>
  <c r="AU547" i="1"/>
  <c r="AU546" i="1"/>
  <c r="AU545" i="1"/>
  <c r="AU544" i="1"/>
  <c r="AU543" i="1"/>
  <c r="AU542" i="1"/>
  <c r="AU540" i="1"/>
  <c r="AU539" i="1"/>
  <c r="AU538" i="1"/>
  <c r="AU537" i="1"/>
  <c r="AU536" i="1"/>
  <c r="AU535" i="1"/>
  <c r="AU533" i="1"/>
  <c r="AU532" i="1"/>
  <c r="AU531" i="1"/>
  <c r="AU530" i="1"/>
  <c r="AU529" i="1"/>
  <c r="AU528" i="1"/>
  <c r="AU526" i="1"/>
  <c r="AU525" i="1"/>
  <c r="AU524" i="1"/>
  <c r="AU523" i="1"/>
  <c r="AU522" i="1"/>
  <c r="AU521" i="1"/>
  <c r="AU519" i="1"/>
  <c r="AU518" i="1"/>
  <c r="AU516" i="1"/>
  <c r="AU515" i="1"/>
  <c r="AU514" i="1"/>
  <c r="AU513" i="1"/>
  <c r="AU511" i="1"/>
  <c r="AU510" i="1"/>
  <c r="AU509" i="1"/>
  <c r="AU508" i="1"/>
  <c r="AU507" i="1"/>
  <c r="AU506" i="1"/>
  <c r="AU504" i="1"/>
  <c r="AU503" i="1"/>
  <c r="AU502" i="1"/>
  <c r="AU501" i="1"/>
  <c r="AU500" i="1"/>
  <c r="AU499" i="1"/>
  <c r="AU497" i="1"/>
  <c r="AU496" i="1"/>
  <c r="AU495" i="1"/>
  <c r="AU494" i="1"/>
  <c r="AU493" i="1"/>
  <c r="AU492" i="1"/>
  <c r="AU488" i="1"/>
  <c r="AU487" i="1"/>
  <c r="AU486" i="1"/>
  <c r="AU485" i="1"/>
  <c r="AU483" i="1"/>
  <c r="AU482" i="1"/>
  <c r="AU481" i="1"/>
  <c r="AU480" i="1"/>
  <c r="AU479" i="1"/>
  <c r="AU478" i="1"/>
  <c r="AU476" i="1"/>
  <c r="AU475" i="1"/>
  <c r="AU474" i="1"/>
  <c r="AU473" i="1"/>
  <c r="AU472" i="1"/>
  <c r="AU471" i="1"/>
  <c r="AU469" i="1"/>
  <c r="AU468" i="1"/>
  <c r="AU467" i="1"/>
  <c r="AU466" i="1"/>
  <c r="AU465" i="1"/>
  <c r="AU464" i="1"/>
  <c r="AU462" i="1"/>
  <c r="AU460" i="1"/>
  <c r="AU459" i="1"/>
  <c r="AU458" i="1"/>
  <c r="AU457" i="1"/>
  <c r="AU456" i="1"/>
  <c r="AU455" i="1"/>
  <c r="AU452" i="1"/>
  <c r="AU451" i="1"/>
  <c r="AU450" i="1"/>
  <c r="AU449" i="1"/>
  <c r="AU448" i="1"/>
  <c r="AU446" i="1"/>
  <c r="AU445" i="1"/>
  <c r="AU444" i="1"/>
  <c r="AU443" i="1"/>
  <c r="AU442" i="1"/>
  <c r="AU441" i="1"/>
  <c r="AU438" i="1"/>
  <c r="AU437" i="1"/>
  <c r="AU436" i="1"/>
  <c r="AU435" i="1"/>
  <c r="AU434" i="1"/>
  <c r="AU433" i="1"/>
  <c r="AU431" i="1"/>
  <c r="AU430" i="1"/>
  <c r="AU429" i="1"/>
  <c r="AU428" i="1"/>
  <c r="AU427" i="1"/>
  <c r="AU426" i="1"/>
  <c r="AU424" i="1"/>
  <c r="AU423" i="1"/>
  <c r="AU422" i="1"/>
  <c r="AU421" i="1"/>
  <c r="AU420" i="1"/>
  <c r="AU419" i="1"/>
  <c r="AU417" i="1"/>
  <c r="AU416" i="1"/>
  <c r="AU415" i="1"/>
  <c r="AU414" i="1"/>
  <c r="AU413" i="1"/>
  <c r="AU412" i="1"/>
  <c r="AU409" i="1"/>
  <c r="AU408" i="1"/>
  <c r="AU407" i="1"/>
  <c r="AU406" i="1"/>
  <c r="AU405" i="1"/>
  <c r="AU404" i="1"/>
  <c r="AU402" i="1"/>
  <c r="AU401" i="1"/>
  <c r="AU400" i="1"/>
  <c r="AU399" i="1"/>
  <c r="AU398" i="1"/>
  <c r="AU397" i="1"/>
  <c r="AU395" i="1"/>
  <c r="AU394" i="1"/>
  <c r="AU393" i="1"/>
  <c r="AU392" i="1"/>
  <c r="AU391" i="1"/>
  <c r="AU390" i="1"/>
  <c r="AU388" i="1"/>
  <c r="AU387" i="1"/>
  <c r="AU386" i="1"/>
  <c r="AU385" i="1"/>
  <c r="AU384" i="1"/>
  <c r="AU383" i="1"/>
  <c r="AU381" i="1"/>
  <c r="AU380" i="1"/>
  <c r="AU379" i="1"/>
  <c r="AU378" i="1"/>
  <c r="AU377" i="1"/>
  <c r="AU376" i="1"/>
  <c r="AU374" i="1"/>
  <c r="AU373" i="1"/>
  <c r="AU372" i="1"/>
  <c r="AU371" i="1"/>
  <c r="AU370" i="1"/>
  <c r="AU369" i="1"/>
  <c r="AU367" i="1"/>
  <c r="AU366" i="1"/>
  <c r="AU365" i="1"/>
  <c r="AU364" i="1"/>
  <c r="AU363" i="1"/>
  <c r="AU362" i="1"/>
  <c r="AU360" i="1"/>
  <c r="AU359" i="1"/>
  <c r="AU358" i="1"/>
  <c r="AU357" i="1"/>
  <c r="AU356" i="1"/>
  <c r="AU355" i="1"/>
  <c r="AU353" i="1"/>
  <c r="AU352" i="1"/>
  <c r="AU351" i="1"/>
  <c r="AU350" i="1"/>
  <c r="AU349" i="1"/>
  <c r="AU348" i="1"/>
  <c r="AU346" i="1"/>
  <c r="AU345" i="1"/>
  <c r="AU344" i="1"/>
  <c r="AU343" i="1"/>
  <c r="AU342" i="1"/>
  <c r="AU341" i="1"/>
  <c r="AU339" i="1"/>
  <c r="AU338" i="1"/>
  <c r="AU337" i="1"/>
  <c r="AU336" i="1"/>
  <c r="AU335" i="1"/>
  <c r="AU334" i="1"/>
  <c r="AU332" i="1"/>
  <c r="AU331" i="1"/>
  <c r="AU330" i="1"/>
  <c r="AU329" i="1"/>
  <c r="AU328" i="1"/>
  <c r="AU327" i="1"/>
  <c r="AU325" i="1"/>
  <c r="AU324" i="1"/>
  <c r="AU323" i="1"/>
  <c r="AU322" i="1"/>
  <c r="AU321" i="1"/>
  <c r="AU320" i="1"/>
  <c r="AU318" i="1"/>
  <c r="AU317" i="1"/>
  <c r="AU316" i="1"/>
  <c r="AU315" i="1"/>
  <c r="AU314" i="1"/>
  <c r="AU313" i="1"/>
  <c r="AU311" i="1"/>
  <c r="AU310" i="1"/>
  <c r="AU309" i="1"/>
  <c r="AU308" i="1"/>
  <c r="AU307" i="1"/>
  <c r="AU306" i="1"/>
  <c r="AU304" i="1"/>
  <c r="AU303" i="1"/>
  <c r="AU302" i="1"/>
  <c r="AU301" i="1"/>
  <c r="AU300" i="1"/>
  <c r="AU299" i="1"/>
  <c r="AU297" i="1"/>
  <c r="AU296" i="1"/>
  <c r="AU295" i="1"/>
  <c r="AU294" i="1"/>
  <c r="AU293" i="1"/>
  <c r="AU292" i="1"/>
  <c r="AU290" i="1"/>
  <c r="AU289" i="1"/>
  <c r="AU288" i="1"/>
  <c r="AU287" i="1"/>
  <c r="AU286" i="1"/>
  <c r="AU285" i="1"/>
  <c r="AU283" i="1"/>
  <c r="AU282" i="1"/>
  <c r="AU281" i="1"/>
  <c r="AU280" i="1"/>
  <c r="AU279" i="1"/>
  <c r="AU278" i="1"/>
  <c r="AU276" i="1"/>
  <c r="AU275" i="1"/>
  <c r="AU274" i="1"/>
  <c r="AU273" i="1"/>
  <c r="AU272" i="1"/>
  <c r="AU271" i="1"/>
  <c r="AU269" i="1"/>
  <c r="AU268" i="1"/>
  <c r="AU267" i="1"/>
  <c r="AU266" i="1"/>
  <c r="AU265" i="1"/>
  <c r="AU264" i="1"/>
  <c r="AU262" i="1"/>
  <c r="AU261" i="1"/>
  <c r="AU260" i="1"/>
  <c r="AU259" i="1"/>
  <c r="AU258" i="1"/>
  <c r="AU257" i="1"/>
  <c r="AU255" i="1"/>
  <c r="AU254" i="1"/>
  <c r="AU253" i="1"/>
  <c r="AU252" i="1"/>
  <c r="AU251" i="1"/>
  <c r="AU250" i="1"/>
  <c r="AU248" i="1"/>
  <c r="AU247" i="1"/>
  <c r="AU246" i="1"/>
  <c r="AU245" i="1"/>
  <c r="AU244" i="1"/>
  <c r="AU243" i="1"/>
  <c r="AU241" i="1"/>
  <c r="AU240" i="1"/>
  <c r="AU239" i="1"/>
  <c r="AU238" i="1"/>
  <c r="AU237" i="1"/>
  <c r="AU236" i="1"/>
  <c r="AU234" i="1"/>
  <c r="AU233" i="1"/>
  <c r="AU232" i="1"/>
  <c r="AU231" i="1"/>
  <c r="AU230" i="1"/>
  <c r="AU229" i="1"/>
  <c r="AU227" i="1"/>
  <c r="AU226" i="1"/>
  <c r="AU225" i="1"/>
  <c r="AU224" i="1"/>
  <c r="AU223" i="1"/>
  <c r="AU222" i="1"/>
  <c r="AU220" i="1"/>
  <c r="AU219" i="1"/>
  <c r="AU218" i="1"/>
  <c r="AU217" i="1"/>
  <c r="AU216" i="1"/>
  <c r="AU215" i="1"/>
  <c r="AU213" i="1"/>
  <c r="AU212" i="1"/>
  <c r="AU211" i="1"/>
  <c r="AU210" i="1"/>
  <c r="AU209" i="1"/>
  <c r="AU208" i="1"/>
  <c r="AU206" i="1"/>
  <c r="AU205" i="1"/>
  <c r="AU203" i="1"/>
  <c r="AU202" i="1"/>
  <c r="AU201" i="1"/>
  <c r="AU200" i="1"/>
  <c r="AU199" i="1"/>
  <c r="AU198" i="1"/>
  <c r="AU196" i="1"/>
  <c r="AU195" i="1"/>
  <c r="AU194" i="1"/>
  <c r="AU193" i="1"/>
  <c r="AU192" i="1"/>
  <c r="AU191" i="1"/>
  <c r="AU189" i="1"/>
  <c r="AU188" i="1"/>
  <c r="AU187" i="1"/>
  <c r="AU186" i="1"/>
  <c r="AU185" i="1"/>
  <c r="AU184" i="1"/>
  <c r="AU182" i="1"/>
  <c r="AU181" i="1"/>
  <c r="AU180" i="1"/>
  <c r="AU179" i="1"/>
  <c r="AU178" i="1"/>
  <c r="AU177" i="1"/>
  <c r="AU175" i="1"/>
  <c r="AU174" i="1"/>
  <c r="AU173" i="1"/>
  <c r="AU172" i="1"/>
  <c r="AU171" i="1"/>
  <c r="AU170" i="1"/>
  <c r="AU168" i="1"/>
  <c r="AU166" i="1"/>
  <c r="AU165" i="1"/>
  <c r="AU164" i="1"/>
  <c r="AU163" i="1"/>
  <c r="AU162" i="1"/>
  <c r="AU161" i="1"/>
  <c r="AU159" i="1"/>
  <c r="AU158" i="1"/>
  <c r="AU157" i="1"/>
  <c r="AU156" i="1"/>
  <c r="AU155" i="1"/>
  <c r="AU154" i="1"/>
  <c r="AU152" i="1"/>
  <c r="AU151" i="1"/>
  <c r="AU150" i="1"/>
  <c r="AU149" i="1"/>
  <c r="AU148" i="1"/>
  <c r="AU147" i="1"/>
  <c r="AU145" i="1"/>
  <c r="AU144" i="1"/>
  <c r="AU143" i="1"/>
  <c r="AU142" i="1"/>
  <c r="AU141" i="1"/>
  <c r="AU140" i="1"/>
  <c r="AU138" i="1"/>
  <c r="AU137" i="1"/>
  <c r="AU136" i="1"/>
  <c r="AU135" i="1"/>
  <c r="AU134" i="1"/>
  <c r="AU133" i="1"/>
  <c r="AU131" i="1"/>
  <c r="AU130" i="1"/>
  <c r="AU128" i="1"/>
  <c r="AU127" i="1"/>
  <c r="AU126" i="1"/>
  <c r="AU125" i="1"/>
  <c r="AU124" i="1"/>
  <c r="AU123" i="1"/>
  <c r="AU121" i="1"/>
  <c r="AU120" i="1"/>
  <c r="AU119" i="1"/>
  <c r="AU118" i="1"/>
  <c r="AU117" i="1"/>
  <c r="AU116" i="1"/>
  <c r="AU114" i="1"/>
  <c r="AU113" i="1"/>
  <c r="AU112" i="1"/>
  <c r="AU111" i="1"/>
  <c r="AU110" i="1"/>
  <c r="AU109" i="1"/>
  <c r="AU107" i="1"/>
  <c r="AU106" i="1"/>
  <c r="AU105" i="1"/>
  <c r="AU104" i="1"/>
  <c r="AU103" i="1"/>
  <c r="AU102" i="1"/>
  <c r="AU100" i="1"/>
  <c r="AU99" i="1"/>
  <c r="AU98" i="1"/>
  <c r="AU97" i="1"/>
  <c r="AU96" i="1"/>
  <c r="AU95" i="1"/>
  <c r="AU93" i="1"/>
  <c r="AU92" i="1"/>
  <c r="AU91" i="1"/>
  <c r="AU90" i="1"/>
  <c r="AU89" i="1"/>
  <c r="AU88" i="1"/>
  <c r="AU86" i="1"/>
  <c r="AU85" i="1"/>
  <c r="AU84" i="1"/>
  <c r="AU83" i="1"/>
  <c r="AU82" i="1"/>
  <c r="AU81" i="1"/>
  <c r="AU79" i="1"/>
  <c r="AU78" i="1"/>
  <c r="AU77" i="1"/>
  <c r="AU76" i="1"/>
  <c r="AU75" i="1"/>
  <c r="AU74" i="1"/>
  <c r="AU72" i="1"/>
  <c r="AU71" i="1"/>
  <c r="AU70" i="1"/>
  <c r="AU69" i="1"/>
  <c r="AU68" i="1"/>
  <c r="AU67" i="1"/>
  <c r="AU65" i="1"/>
  <c r="AU64" i="1"/>
  <c r="AU63" i="1"/>
  <c r="AU62" i="1"/>
  <c r="AU61" i="1"/>
  <c r="AU60" i="1"/>
  <c r="AU58" i="1"/>
  <c r="AU57" i="1"/>
  <c r="AU56" i="1"/>
  <c r="AU55" i="1"/>
  <c r="AU54" i="1"/>
  <c r="AU53" i="1"/>
  <c r="AU51" i="1"/>
  <c r="AU50" i="1"/>
  <c r="AU48" i="1"/>
  <c r="AU47" i="1"/>
  <c r="AU46" i="1"/>
  <c r="AU45" i="1"/>
  <c r="AU44" i="1"/>
  <c r="AU43" i="1"/>
  <c r="AU40" i="1"/>
  <c r="AU39" i="1"/>
  <c r="AU38" i="1"/>
  <c r="AU37" i="1"/>
  <c r="AU36" i="1"/>
  <c r="AU35" i="1"/>
  <c r="AU33" i="1"/>
  <c r="AU32" i="1"/>
  <c r="AU31" i="1"/>
  <c r="AU30" i="1"/>
  <c r="AU29" i="1"/>
  <c r="AU28" i="1"/>
  <c r="AU26" i="1"/>
  <c r="AU25" i="1"/>
  <c r="AU24" i="1"/>
  <c r="AU23" i="1"/>
  <c r="AU22" i="1"/>
  <c r="AU21" i="1"/>
  <c r="AU19" i="1"/>
  <c r="AU18" i="1"/>
  <c r="AU17" i="1"/>
  <c r="AU16" i="1"/>
  <c r="AU15" i="1"/>
  <c r="AU14" i="1"/>
  <c r="AU12" i="1"/>
  <c r="AU11" i="1"/>
  <c r="AU10" i="1"/>
  <c r="AU8" i="1"/>
  <c r="AU7" i="1"/>
  <c r="AU6" i="1"/>
  <c r="AU641" i="1" s="1"/>
  <c r="AX192" i="2"/>
  <c r="AX181" i="2"/>
  <c r="AX175" i="2"/>
  <c r="AX173" i="2"/>
  <c r="AX172" i="2"/>
  <c r="AX169" i="2"/>
  <c r="AY164" i="2"/>
  <c r="AX176" i="2" s="1"/>
  <c r="AX164" i="2"/>
  <c r="AY162" i="2"/>
  <c r="AX174" i="2" s="1"/>
  <c r="AX162" i="2"/>
  <c r="AY159" i="2"/>
  <c r="AX171" i="2" s="1"/>
  <c r="AX159" i="2"/>
  <c r="AY158" i="2"/>
  <c r="AX170" i="2" s="1"/>
  <c r="AX158" i="2"/>
  <c r="AY156" i="2"/>
  <c r="AX168" i="2" s="1"/>
  <c r="AX156" i="2"/>
  <c r="AY130" i="2"/>
  <c r="AW130" i="2"/>
  <c r="AX129" i="2"/>
  <c r="AX128" i="2"/>
  <c r="AX127" i="2"/>
  <c r="AX126" i="2"/>
  <c r="AX125" i="2"/>
  <c r="AX124" i="2"/>
  <c r="AX122" i="2"/>
  <c r="AX121" i="2"/>
  <c r="AX120" i="2"/>
  <c r="AX119" i="2"/>
  <c r="AX118" i="2"/>
  <c r="AX117" i="2"/>
  <c r="AX115" i="2"/>
  <c r="AX114" i="2"/>
  <c r="AX113" i="2"/>
  <c r="AX112" i="2"/>
  <c r="AX111" i="2"/>
  <c r="AX110" i="2"/>
  <c r="AX108" i="2"/>
  <c r="AX107" i="2"/>
  <c r="AX106" i="2"/>
  <c r="AX105" i="2"/>
  <c r="AX104" i="2"/>
  <c r="AX103" i="2"/>
  <c r="AX101" i="2"/>
  <c r="AX100" i="2"/>
  <c r="AX99" i="2"/>
  <c r="AX98" i="2"/>
  <c r="AX97" i="2"/>
  <c r="AX96" i="2"/>
  <c r="AX94" i="2"/>
  <c r="AX93" i="2"/>
  <c r="AX92" i="2"/>
  <c r="AX91" i="2"/>
  <c r="AX90" i="2"/>
  <c r="AX89" i="2"/>
  <c r="AX87" i="2"/>
  <c r="AX86" i="2"/>
  <c r="AX85" i="2"/>
  <c r="AX84" i="2"/>
  <c r="AX83" i="2"/>
  <c r="AX82" i="2"/>
  <c r="AX80" i="2"/>
  <c r="AX79" i="2"/>
  <c r="AX78" i="2"/>
  <c r="AX77" i="2"/>
  <c r="AX76" i="2"/>
  <c r="AX75" i="2"/>
  <c r="AX73" i="2"/>
  <c r="AX72" i="2"/>
  <c r="AX71" i="2"/>
  <c r="AX70" i="2"/>
  <c r="AX69" i="2"/>
  <c r="AX68" i="2"/>
  <c r="AX66" i="2"/>
  <c r="AX65" i="2"/>
  <c r="AX64" i="2"/>
  <c r="AX63" i="2"/>
  <c r="AX62" i="2"/>
  <c r="AX61" i="2"/>
  <c r="AX59" i="2"/>
  <c r="AX58" i="2"/>
  <c r="AX57" i="2"/>
  <c r="AX56" i="2"/>
  <c r="AX55" i="2"/>
  <c r="AX54" i="2"/>
  <c r="AX52" i="2"/>
  <c r="AX51" i="2"/>
  <c r="AX50" i="2"/>
  <c r="AX49" i="2"/>
  <c r="AX48" i="2"/>
  <c r="AX47" i="2"/>
  <c r="AX45" i="2"/>
  <c r="AX44" i="2"/>
  <c r="AX43" i="2"/>
  <c r="AX42" i="2"/>
  <c r="AX41" i="2"/>
  <c r="AX40" i="2"/>
  <c r="AX38" i="2"/>
  <c r="AX37" i="2"/>
  <c r="AX36" i="2"/>
  <c r="AX35" i="2"/>
  <c r="AX34" i="2"/>
  <c r="AX33" i="2"/>
  <c r="AX31" i="2"/>
  <c r="AX30" i="2"/>
  <c r="AX29" i="2"/>
  <c r="AX28" i="2"/>
  <c r="AX27" i="2"/>
  <c r="AX26" i="2"/>
  <c r="AX24" i="2"/>
  <c r="AX23" i="2"/>
  <c r="AX22" i="2"/>
  <c r="AX21" i="2"/>
  <c r="AX20" i="2"/>
  <c r="AX19" i="2"/>
  <c r="AX17" i="2"/>
  <c r="AX16" i="2"/>
  <c r="AX15" i="2"/>
  <c r="AX14" i="2"/>
  <c r="AX13" i="2"/>
  <c r="AX12" i="2"/>
  <c r="AX10" i="2"/>
  <c r="AX9" i="2"/>
  <c r="AX8" i="2"/>
  <c r="AX7" i="2"/>
  <c r="AX6" i="2"/>
  <c r="AX130" i="2"/>
  <c r="AU192" i="2"/>
  <c r="AU181" i="2"/>
  <c r="AU175" i="2"/>
  <c r="AU173" i="2"/>
  <c r="AU172" i="2"/>
  <c r="AU169" i="2"/>
  <c r="AV164" i="2"/>
  <c r="AU176" i="2" s="1"/>
  <c r="AU164" i="2"/>
  <c r="AV162" i="2"/>
  <c r="AU174" i="2" s="1"/>
  <c r="AU162" i="2"/>
  <c r="AV159" i="2"/>
  <c r="AU171" i="2" s="1"/>
  <c r="AU159" i="2"/>
  <c r="AV158" i="2"/>
  <c r="AU170" i="2" s="1"/>
  <c r="AU158" i="2"/>
  <c r="AV156" i="2"/>
  <c r="AU168" i="2" s="1"/>
  <c r="AU156" i="2"/>
  <c r="AV130" i="2"/>
  <c r="AT130" i="2"/>
  <c r="AU129" i="2"/>
  <c r="AU128" i="2"/>
  <c r="AU127" i="2"/>
  <c r="AU126" i="2"/>
  <c r="AU125" i="2"/>
  <c r="AU124" i="2"/>
  <c r="AU122" i="2"/>
  <c r="AU121" i="2"/>
  <c r="AU120" i="2"/>
  <c r="AU119" i="2"/>
  <c r="AU118" i="2"/>
  <c r="AU117" i="2"/>
  <c r="AU115" i="2"/>
  <c r="AU114" i="2"/>
  <c r="AU113" i="2"/>
  <c r="AU112" i="2"/>
  <c r="AU111" i="2"/>
  <c r="AU110" i="2"/>
  <c r="AU108" i="2"/>
  <c r="AU107" i="2"/>
  <c r="AU106" i="2"/>
  <c r="AU105" i="2"/>
  <c r="AU104" i="2"/>
  <c r="AU103" i="2"/>
  <c r="AU101" i="2"/>
  <c r="AU100" i="2"/>
  <c r="AU99" i="2"/>
  <c r="AU98" i="2"/>
  <c r="AU97" i="2"/>
  <c r="AU96" i="2"/>
  <c r="AU94" i="2"/>
  <c r="AU93" i="2"/>
  <c r="AU92" i="2"/>
  <c r="AU91" i="2"/>
  <c r="AU90" i="2"/>
  <c r="AU89" i="2"/>
  <c r="AU87" i="2"/>
  <c r="AU86" i="2"/>
  <c r="AU85" i="2"/>
  <c r="AU84" i="2"/>
  <c r="AU83" i="2"/>
  <c r="AU82" i="2"/>
  <c r="AU80" i="2"/>
  <c r="AU79" i="2"/>
  <c r="AU78" i="2"/>
  <c r="AU77" i="2"/>
  <c r="AU76" i="2"/>
  <c r="AU75" i="2"/>
  <c r="AU73" i="2"/>
  <c r="AU72" i="2"/>
  <c r="AU71" i="2"/>
  <c r="AU70" i="2"/>
  <c r="AU69" i="2"/>
  <c r="AU68" i="2"/>
  <c r="AU66" i="2"/>
  <c r="AU65" i="2"/>
  <c r="AU64" i="2"/>
  <c r="AU63" i="2"/>
  <c r="AU62" i="2"/>
  <c r="AU61" i="2"/>
  <c r="AU59" i="2"/>
  <c r="AU58" i="2"/>
  <c r="AU57" i="2"/>
  <c r="AU56" i="2"/>
  <c r="AU55" i="2"/>
  <c r="AU54" i="2"/>
  <c r="AU52" i="2"/>
  <c r="AU51" i="2"/>
  <c r="AU50" i="2"/>
  <c r="AU49" i="2"/>
  <c r="AU48" i="2"/>
  <c r="AU47" i="2"/>
  <c r="AU45" i="2"/>
  <c r="AU44" i="2"/>
  <c r="AU43" i="2"/>
  <c r="AU42" i="2"/>
  <c r="AU41" i="2"/>
  <c r="AU40" i="2"/>
  <c r="AU38" i="2"/>
  <c r="AU37" i="2"/>
  <c r="AU36" i="2"/>
  <c r="AU35" i="2"/>
  <c r="AU34" i="2"/>
  <c r="AU33" i="2"/>
  <c r="AU31" i="2"/>
  <c r="AU30" i="2"/>
  <c r="AU29" i="2"/>
  <c r="AU28" i="2"/>
  <c r="AU27" i="2"/>
  <c r="AU26" i="2"/>
  <c r="AU24" i="2"/>
  <c r="AU23" i="2"/>
  <c r="AU22" i="2"/>
  <c r="AU21" i="2"/>
  <c r="AU20" i="2"/>
  <c r="AU19" i="2"/>
  <c r="AU17" i="2"/>
  <c r="AU16" i="2"/>
  <c r="AU15" i="2"/>
  <c r="AU14" i="2"/>
  <c r="AU13" i="2"/>
  <c r="AU12" i="2"/>
  <c r="AU10" i="2"/>
  <c r="AU9" i="2"/>
  <c r="AU8" i="2"/>
  <c r="AU7" i="2"/>
  <c r="AU6" i="2"/>
  <c r="AU130" i="2"/>
  <c r="AD127" i="5"/>
  <c r="AD111" i="5"/>
  <c r="AD110" i="5"/>
  <c r="AD109" i="5"/>
  <c r="AD108" i="5"/>
  <c r="AD107" i="5"/>
  <c r="AD106" i="5"/>
  <c r="AD105" i="5"/>
  <c r="AD104" i="5"/>
  <c r="AE92" i="5"/>
  <c r="AD103" i="5" s="1"/>
  <c r="AD92" i="5"/>
  <c r="AE74" i="5"/>
  <c r="AC74" i="5"/>
  <c r="AD73" i="5"/>
  <c r="AD72" i="5"/>
  <c r="AD71" i="5"/>
  <c r="AD70" i="5"/>
  <c r="AD69" i="5"/>
  <c r="AD68" i="5"/>
  <c r="AD66" i="5"/>
  <c r="AD65" i="5"/>
  <c r="AD64" i="5"/>
  <c r="AD63" i="5"/>
  <c r="AD62" i="5"/>
  <c r="AD61" i="5"/>
  <c r="AD59" i="5"/>
  <c r="AD58" i="5"/>
  <c r="AD57" i="5"/>
  <c r="AD56" i="5"/>
  <c r="AD55" i="5"/>
  <c r="AD54" i="5"/>
  <c r="AD52" i="5"/>
  <c r="AD51" i="5"/>
  <c r="AD50" i="5"/>
  <c r="AD49" i="5"/>
  <c r="AD48" i="5"/>
  <c r="AD47" i="5"/>
  <c r="AD45" i="5"/>
  <c r="AD44" i="5"/>
  <c r="AD43" i="5"/>
  <c r="AD42" i="5"/>
  <c r="AD41" i="5"/>
  <c r="AD40" i="5"/>
  <c r="AD38" i="5"/>
  <c r="AD37" i="5"/>
  <c r="AD36" i="5"/>
  <c r="AD35" i="5"/>
  <c r="AD34" i="5"/>
  <c r="AD33" i="5"/>
  <c r="AD31" i="5"/>
  <c r="AD30" i="5"/>
  <c r="AD29" i="5"/>
  <c r="AD28" i="5"/>
  <c r="AD27" i="5"/>
  <c r="AD26" i="5"/>
  <c r="AD24" i="5"/>
  <c r="AD23" i="5"/>
  <c r="AD22" i="5"/>
  <c r="AD21" i="5"/>
  <c r="AD20" i="5"/>
  <c r="AD19" i="5"/>
  <c r="AD17" i="5"/>
  <c r="AD16" i="5"/>
  <c r="AD15" i="5"/>
  <c r="AD14" i="5"/>
  <c r="AD13" i="5"/>
  <c r="AD12" i="5"/>
  <c r="AD10" i="5"/>
  <c r="AD9" i="5"/>
  <c r="AD8" i="5"/>
  <c r="AD7" i="5"/>
  <c r="AD6" i="5"/>
  <c r="AD5" i="5"/>
  <c r="AD74" i="5" s="1"/>
  <c r="AA127" i="5"/>
  <c r="AA111" i="5"/>
  <c r="AA110" i="5"/>
  <c r="AA109" i="5"/>
  <c r="AA108" i="5"/>
  <c r="AA107" i="5"/>
  <c r="AA106" i="5"/>
  <c r="AA105" i="5"/>
  <c r="AA104" i="5"/>
  <c r="AB92" i="5"/>
  <c r="AA103" i="5" s="1"/>
  <c r="AA92" i="5"/>
  <c r="AB74" i="5"/>
  <c r="Z74" i="5"/>
  <c r="AA73" i="5"/>
  <c r="AA72" i="5"/>
  <c r="AA71" i="5"/>
  <c r="AA70" i="5"/>
  <c r="AA69" i="5"/>
  <c r="AA68" i="5"/>
  <c r="AA66" i="5"/>
  <c r="AA65" i="5"/>
  <c r="AA64" i="5"/>
  <c r="AA63" i="5"/>
  <c r="AA62" i="5"/>
  <c r="AA61" i="5"/>
  <c r="AA59" i="5"/>
  <c r="AA58" i="5"/>
  <c r="AA57" i="5"/>
  <c r="AA56" i="5"/>
  <c r="AA55" i="5"/>
  <c r="AA54" i="5"/>
  <c r="AA52" i="5"/>
  <c r="AA51" i="5"/>
  <c r="AA50" i="5"/>
  <c r="AA49" i="5"/>
  <c r="AA48" i="5"/>
  <c r="AA47" i="5"/>
  <c r="AA45" i="5"/>
  <c r="AA44" i="5"/>
  <c r="AA43" i="5"/>
  <c r="AA42" i="5"/>
  <c r="AA41" i="5"/>
  <c r="AA40" i="5"/>
  <c r="AA38" i="5"/>
  <c r="AA37" i="5"/>
  <c r="AA36" i="5"/>
  <c r="AA35" i="5"/>
  <c r="AA34" i="5"/>
  <c r="AA33" i="5"/>
  <c r="AA31" i="5"/>
  <c r="AA30" i="5"/>
  <c r="AA29" i="5"/>
  <c r="AA28" i="5"/>
  <c r="AA27" i="5"/>
  <c r="AA26" i="5"/>
  <c r="AA24" i="5"/>
  <c r="AA23" i="5"/>
  <c r="AA22" i="5"/>
  <c r="AA21" i="5"/>
  <c r="AA20" i="5"/>
  <c r="AA19" i="5"/>
  <c r="AA17" i="5"/>
  <c r="AA16" i="5"/>
  <c r="AA15" i="5"/>
  <c r="AA14" i="5"/>
  <c r="AA13" i="5"/>
  <c r="AA12" i="5"/>
  <c r="AA10" i="5"/>
  <c r="AA9" i="5"/>
  <c r="AA8" i="5"/>
  <c r="AA7" i="5"/>
  <c r="AA6" i="5"/>
  <c r="AA5" i="5"/>
  <c r="AA74" i="5" s="1"/>
  <c r="BE381" i="3"/>
  <c r="BI381" i="3"/>
  <c r="BE372" i="3"/>
  <c r="BE371" i="3"/>
  <c r="AJ20" i="3"/>
  <c r="BE403" i="3"/>
  <c r="N27" i="4"/>
  <c r="N3" i="4"/>
  <c r="N5" i="4"/>
  <c r="N33" i="4"/>
  <c r="N34" i="4"/>
  <c r="N35" i="4"/>
  <c r="N28" i="4"/>
  <c r="N22" i="4"/>
  <c r="N23" i="4"/>
  <c r="N21" i="4"/>
  <c r="N16" i="4"/>
  <c r="N17" i="4"/>
  <c r="N15" i="4"/>
  <c r="N10" i="4"/>
  <c r="N11" i="4"/>
  <c r="N9" i="4"/>
  <c r="N4" i="4"/>
  <c r="M33" i="4"/>
  <c r="L33" i="4"/>
  <c r="M27" i="4"/>
  <c r="L27" i="4"/>
  <c r="M21" i="4"/>
  <c r="M15" i="4"/>
  <c r="M9" i="4"/>
  <c r="M3" i="4"/>
  <c r="L21" i="4"/>
  <c r="L15" i="4"/>
  <c r="L9" i="4"/>
  <c r="L3" i="4"/>
  <c r="K3" i="4"/>
  <c r="M35" i="4"/>
  <c r="M34" i="4"/>
  <c r="M29" i="4"/>
  <c r="M28" i="4"/>
  <c r="M23" i="4"/>
  <c r="M22" i="4"/>
  <c r="M17" i="4"/>
  <c r="M16" i="4"/>
  <c r="M11" i="4"/>
  <c r="M10" i="4"/>
  <c r="M5" i="4"/>
  <c r="M4" i="4"/>
  <c r="L34" i="4"/>
  <c r="L28" i="4"/>
  <c r="L23" i="4"/>
  <c r="L22" i="4"/>
  <c r="L17" i="4"/>
  <c r="L16" i="4"/>
  <c r="L10" i="4"/>
  <c r="L4" i="4"/>
  <c r="BE419" i="3"/>
  <c r="BD419" i="3"/>
  <c r="AL419" i="3"/>
  <c r="AL404" i="3"/>
  <c r="AL403" i="3"/>
  <c r="AL383" i="3"/>
  <c r="BI384" i="3"/>
  <c r="BE411" i="3"/>
  <c r="BA419" i="3"/>
  <c r="BA416" i="3"/>
  <c r="BB415" i="3"/>
  <c r="BB414" i="3"/>
  <c r="BB413" i="3"/>
  <c r="BB412" i="3"/>
  <c r="BB411" i="3"/>
  <c r="BA407" i="3"/>
  <c r="BB407" i="3" s="1"/>
  <c r="BB406" i="3"/>
  <c r="BA405" i="3"/>
  <c r="BB405" i="3" s="1"/>
  <c r="BA404" i="3"/>
  <c r="BB403" i="3"/>
  <c r="BA400" i="3"/>
  <c r="BA396" i="3"/>
  <c r="BB388" i="3"/>
  <c r="BA399" i="3" s="1"/>
  <c r="BA388" i="3"/>
  <c r="BB387" i="3"/>
  <c r="BA398" i="3" s="1"/>
  <c r="BA387" i="3"/>
  <c r="BB386" i="3"/>
  <c r="BA397" i="3" s="1"/>
  <c r="BA386" i="3"/>
  <c r="BB384" i="3"/>
  <c r="BA395" i="3" s="1"/>
  <c r="BA384" i="3"/>
  <c r="BB383" i="3"/>
  <c r="BA394" i="3" s="1"/>
  <c r="BA383" i="3"/>
  <c r="BB382" i="3"/>
  <c r="BA393" i="3" s="1"/>
  <c r="BA382" i="3"/>
  <c r="BB381" i="3"/>
  <c r="BA392" i="3" s="1"/>
  <c r="BA381" i="3"/>
  <c r="AX419" i="3"/>
  <c r="AX416" i="3"/>
  <c r="AY415" i="3"/>
  <c r="AY414" i="3"/>
  <c r="AY413" i="3"/>
  <c r="AY412" i="3"/>
  <c r="AY411" i="3"/>
  <c r="AX407" i="3"/>
  <c r="AY407" i="3" s="1"/>
  <c r="AY406" i="3"/>
  <c r="AX405" i="3"/>
  <c r="AY405" i="3" s="1"/>
  <c r="AX404" i="3"/>
  <c r="AY403" i="3"/>
  <c r="AX400" i="3"/>
  <c r="AX396" i="3"/>
  <c r="AY388" i="3"/>
  <c r="AX399" i="3" s="1"/>
  <c r="AX388" i="3"/>
  <c r="AY387" i="3"/>
  <c r="AX398" i="3" s="1"/>
  <c r="AX387" i="3"/>
  <c r="AY386" i="3"/>
  <c r="AX397" i="3" s="1"/>
  <c r="AX386" i="3"/>
  <c r="AY384" i="3"/>
  <c r="AX395" i="3" s="1"/>
  <c r="AX384" i="3"/>
  <c r="AY383" i="3"/>
  <c r="AX394" i="3" s="1"/>
  <c r="AX383" i="3"/>
  <c r="AY382" i="3"/>
  <c r="AX393" i="3" s="1"/>
  <c r="AX382" i="3"/>
  <c r="AY381" i="3"/>
  <c r="AX392" i="3" s="1"/>
  <c r="AX381" i="3"/>
  <c r="BB361" i="3"/>
  <c r="BB363" i="3" s="1"/>
  <c r="BB347" i="3"/>
  <c r="AZ347" i="3"/>
  <c r="BB346" i="3"/>
  <c r="AZ346" i="3"/>
  <c r="BB345" i="3"/>
  <c r="AZ345" i="3"/>
  <c r="BB344" i="3"/>
  <c r="AZ344" i="3"/>
  <c r="AZ343" i="3"/>
  <c r="BB342" i="3"/>
  <c r="BB349" i="3" s="1"/>
  <c r="AZ342" i="3"/>
  <c r="AZ349" i="3" s="1"/>
  <c r="BA341" i="3"/>
  <c r="BA340" i="3"/>
  <c r="BA339" i="3"/>
  <c r="BA336" i="3"/>
  <c r="BA335" i="3"/>
  <c r="BA334" i="3"/>
  <c r="BA333" i="3"/>
  <c r="BA332" i="3"/>
  <c r="BA331" i="3"/>
  <c r="BA345" i="3" s="1"/>
  <c r="BA328" i="3"/>
  <c r="BA327" i="3"/>
  <c r="BA326" i="3"/>
  <c r="BA325" i="3"/>
  <c r="BA323" i="3"/>
  <c r="BA322" i="3"/>
  <c r="BA321" i="3"/>
  <c r="BA320" i="3"/>
  <c r="BA319" i="3"/>
  <c r="BA318" i="3"/>
  <c r="BA315" i="3"/>
  <c r="BA314" i="3"/>
  <c r="BA313" i="3"/>
  <c r="BA312" i="3"/>
  <c r="BA310" i="3"/>
  <c r="BA309" i="3"/>
  <c r="BA308" i="3"/>
  <c r="BA307" i="3"/>
  <c r="BA306" i="3"/>
  <c r="BA305" i="3"/>
  <c r="BA302" i="3"/>
  <c r="BA301" i="3"/>
  <c r="BA300" i="3"/>
  <c r="BA299" i="3"/>
  <c r="BA343" i="3" s="1"/>
  <c r="BA298" i="3"/>
  <c r="BA347" i="3" s="1"/>
  <c r="BA297" i="3"/>
  <c r="BA296" i="3"/>
  <c r="BA295" i="3"/>
  <c r="BA294" i="3"/>
  <c r="BA293" i="3"/>
  <c r="BA292" i="3"/>
  <c r="BA289" i="3"/>
  <c r="BA288" i="3"/>
  <c r="BA287" i="3"/>
  <c r="BA286" i="3"/>
  <c r="BA284" i="3"/>
  <c r="BA283" i="3"/>
  <c r="BA282" i="3"/>
  <c r="BA281" i="3"/>
  <c r="BA280" i="3"/>
  <c r="BA279" i="3"/>
  <c r="BA276" i="3"/>
  <c r="BA275" i="3"/>
  <c r="BA274" i="3"/>
  <c r="BA273" i="3"/>
  <c r="BA271" i="3"/>
  <c r="BA270" i="3"/>
  <c r="BA269" i="3"/>
  <c r="BA268" i="3"/>
  <c r="BA267" i="3"/>
  <c r="BA266" i="3"/>
  <c r="BA263" i="3"/>
  <c r="BA262" i="3"/>
  <c r="BA261" i="3"/>
  <c r="BA260" i="3"/>
  <c r="BA258" i="3"/>
  <c r="BA257" i="3"/>
  <c r="BA256" i="3"/>
  <c r="BA255" i="3"/>
  <c r="BA254" i="3"/>
  <c r="BA253" i="3"/>
  <c r="BA250" i="3"/>
  <c r="BA249" i="3"/>
  <c r="BA248" i="3"/>
  <c r="BA247" i="3"/>
  <c r="BA245" i="3"/>
  <c r="BA244" i="3"/>
  <c r="BA243" i="3"/>
  <c r="BA242" i="3"/>
  <c r="BA241" i="3"/>
  <c r="BA240" i="3"/>
  <c r="BA237" i="3"/>
  <c r="BA236" i="3"/>
  <c r="BA235" i="3"/>
  <c r="BA234" i="3"/>
  <c r="BA232" i="3"/>
  <c r="BA231" i="3"/>
  <c r="BA230" i="3"/>
  <c r="BA229" i="3"/>
  <c r="BA228" i="3"/>
  <c r="BA227" i="3"/>
  <c r="BA224" i="3"/>
  <c r="BA223" i="3"/>
  <c r="BA222" i="3"/>
  <c r="BA221" i="3"/>
  <c r="BA219" i="3"/>
  <c r="BA218" i="3"/>
  <c r="BA217" i="3"/>
  <c r="BA216" i="3"/>
  <c r="BA215" i="3"/>
  <c r="BA214" i="3"/>
  <c r="BA211" i="3"/>
  <c r="BA210" i="3"/>
  <c r="BA209" i="3"/>
  <c r="BA208" i="3"/>
  <c r="BA206" i="3"/>
  <c r="BA205" i="3"/>
  <c r="BA204" i="3"/>
  <c r="BA203" i="3"/>
  <c r="BA202" i="3"/>
  <c r="BA201" i="3"/>
  <c r="BA198" i="3"/>
  <c r="BA197" i="3"/>
  <c r="BA196" i="3"/>
  <c r="BA195" i="3"/>
  <c r="BA193" i="3"/>
  <c r="BA192" i="3"/>
  <c r="BA191" i="3"/>
  <c r="BA190" i="3"/>
  <c r="BA189" i="3"/>
  <c r="BA188" i="3"/>
  <c r="BA185" i="3"/>
  <c r="BA184" i="3"/>
  <c r="BA183" i="3"/>
  <c r="BA182" i="3"/>
  <c r="BA180" i="3"/>
  <c r="BA179" i="3"/>
  <c r="BA178" i="3"/>
  <c r="BA177" i="3"/>
  <c r="BA176" i="3"/>
  <c r="BA173" i="3"/>
  <c r="BA172" i="3"/>
  <c r="BA171" i="3"/>
  <c r="BA170" i="3"/>
  <c r="BA169" i="3"/>
  <c r="BA167" i="3"/>
  <c r="BA166" i="3"/>
  <c r="BA165" i="3"/>
  <c r="BA164" i="3"/>
  <c r="BA163" i="3"/>
  <c r="BA160" i="3"/>
  <c r="BA159" i="3"/>
  <c r="BA158" i="3"/>
  <c r="BA157" i="3"/>
  <c r="BA154" i="3"/>
  <c r="BA153" i="3"/>
  <c r="BA152" i="3"/>
  <c r="BA151" i="3"/>
  <c r="BA148" i="3"/>
  <c r="BA147" i="3"/>
  <c r="BA146" i="3"/>
  <c r="BA143" i="3"/>
  <c r="BA142" i="3"/>
  <c r="BA141" i="3"/>
  <c r="BA140" i="3"/>
  <c r="BA139" i="3"/>
  <c r="BA136" i="3"/>
  <c r="BA135" i="3"/>
  <c r="BA134" i="3"/>
  <c r="BA133" i="3"/>
  <c r="BA131" i="3"/>
  <c r="BA130" i="3"/>
  <c r="BA129" i="3"/>
  <c r="BA128" i="3"/>
  <c r="BA127" i="3"/>
  <c r="BA124" i="3"/>
  <c r="BA123" i="3"/>
  <c r="BA122" i="3"/>
  <c r="BA121" i="3"/>
  <c r="BA119" i="3"/>
  <c r="BA118" i="3"/>
  <c r="BA117" i="3"/>
  <c r="BA116" i="3"/>
  <c r="BA115" i="3"/>
  <c r="BA112" i="3"/>
  <c r="BA111" i="3"/>
  <c r="BA110" i="3"/>
  <c r="BA109" i="3"/>
  <c r="BA108" i="3"/>
  <c r="BA106" i="3"/>
  <c r="BA105" i="3"/>
  <c r="BA104" i="3"/>
  <c r="BA103" i="3"/>
  <c r="BA102" i="3"/>
  <c r="BA99" i="3"/>
  <c r="BA98" i="3"/>
  <c r="BA97" i="3"/>
  <c r="BA96" i="3"/>
  <c r="BA94" i="3"/>
  <c r="BA93" i="3"/>
  <c r="BA92" i="3"/>
  <c r="BA91" i="3"/>
  <c r="BA90" i="3"/>
  <c r="BA87" i="3"/>
  <c r="BA86" i="3"/>
  <c r="BA85" i="3"/>
  <c r="BA84" i="3"/>
  <c r="BA82" i="3"/>
  <c r="BA81" i="3"/>
  <c r="BA80" i="3"/>
  <c r="BA79" i="3"/>
  <c r="BA78" i="3"/>
  <c r="BA346" i="3" s="1"/>
  <c r="BA75" i="3"/>
  <c r="BA74" i="3"/>
  <c r="BA71" i="3"/>
  <c r="BA70" i="3"/>
  <c r="BA69" i="3"/>
  <c r="BA68" i="3"/>
  <c r="BA67" i="3"/>
  <c r="BA64" i="3"/>
  <c r="BA63" i="3"/>
  <c r="BA62" i="3"/>
  <c r="BA61" i="3"/>
  <c r="BA60" i="3"/>
  <c r="BA59" i="3"/>
  <c r="BA58" i="3"/>
  <c r="BA57" i="3"/>
  <c r="BA56" i="3"/>
  <c r="BA55" i="3"/>
  <c r="BA54" i="3"/>
  <c r="BA51" i="3"/>
  <c r="BA50" i="3"/>
  <c r="BA49" i="3"/>
  <c r="BA47" i="3"/>
  <c r="BA46" i="3"/>
  <c r="BA45" i="3"/>
  <c r="BA44" i="3"/>
  <c r="BA43" i="3"/>
  <c r="BA344" i="3" s="1"/>
  <c r="BA40" i="3"/>
  <c r="BA39" i="3"/>
  <c r="BA38" i="3"/>
  <c r="BA37" i="3"/>
  <c r="BA35" i="3"/>
  <c r="BA34" i="3"/>
  <c r="BA33" i="3"/>
  <c r="BA32" i="3"/>
  <c r="BA31" i="3"/>
  <c r="BA28" i="3"/>
  <c r="BA27" i="3"/>
  <c r="BA26" i="3"/>
  <c r="BA25" i="3"/>
  <c r="BA23" i="3"/>
  <c r="BA22" i="3"/>
  <c r="BA21" i="3"/>
  <c r="BA20" i="3"/>
  <c r="BA19" i="3"/>
  <c r="BA16" i="3"/>
  <c r="BA15" i="3"/>
  <c r="BA14" i="3"/>
  <c r="BA13" i="3"/>
  <c r="BA11" i="3"/>
  <c r="BA10" i="3"/>
  <c r="BA9" i="3"/>
  <c r="BA8" i="3"/>
  <c r="BA7" i="3"/>
  <c r="BA342" i="3" s="1"/>
  <c r="BA349" i="3" s="1"/>
  <c r="AY361" i="3"/>
  <c r="AY363" i="3" s="1"/>
  <c r="AY347" i="3"/>
  <c r="AW347" i="3"/>
  <c r="AY346" i="3"/>
  <c r="AW346" i="3"/>
  <c r="AY345" i="3"/>
  <c r="AW345" i="3"/>
  <c r="AY344" i="3"/>
  <c r="AW344" i="3"/>
  <c r="AW343" i="3"/>
  <c r="AY342" i="3"/>
  <c r="AY349" i="3" s="1"/>
  <c r="AW342" i="3"/>
  <c r="AW349" i="3" s="1"/>
  <c r="AX341" i="3"/>
  <c r="AX340" i="3"/>
  <c r="AX339" i="3"/>
  <c r="AX336" i="3"/>
  <c r="AX335" i="3"/>
  <c r="AX334" i="3"/>
  <c r="AX333" i="3"/>
  <c r="AX332" i="3"/>
  <c r="AX331" i="3"/>
  <c r="AX345" i="3" s="1"/>
  <c r="AX328" i="3"/>
  <c r="AX327" i="3"/>
  <c r="AX326" i="3"/>
  <c r="AX325" i="3"/>
  <c r="AX323" i="3"/>
  <c r="AX322" i="3"/>
  <c r="AX321" i="3"/>
  <c r="AX320" i="3"/>
  <c r="AX319" i="3"/>
  <c r="AX318" i="3"/>
  <c r="AX315" i="3"/>
  <c r="AX314" i="3"/>
  <c r="AX313" i="3"/>
  <c r="AX312" i="3"/>
  <c r="AX310" i="3"/>
  <c r="AX309" i="3"/>
  <c r="AX308" i="3"/>
  <c r="AX307" i="3"/>
  <c r="AX306" i="3"/>
  <c r="AX305" i="3"/>
  <c r="AX302" i="3"/>
  <c r="AX301" i="3"/>
  <c r="AX300" i="3"/>
  <c r="AX299" i="3"/>
  <c r="AX343" i="3" s="1"/>
  <c r="AX298" i="3"/>
  <c r="AX347" i="3" s="1"/>
  <c r="AX297" i="3"/>
  <c r="AX296" i="3"/>
  <c r="AX295" i="3"/>
  <c r="AX294" i="3"/>
  <c r="AX293" i="3"/>
  <c r="AX292" i="3"/>
  <c r="AX289" i="3"/>
  <c r="AX288" i="3"/>
  <c r="AX287" i="3"/>
  <c r="AX286" i="3"/>
  <c r="AX284" i="3"/>
  <c r="AX283" i="3"/>
  <c r="AX282" i="3"/>
  <c r="AX281" i="3"/>
  <c r="AX280" i="3"/>
  <c r="AX279" i="3"/>
  <c r="AX276" i="3"/>
  <c r="AX275" i="3"/>
  <c r="AX274" i="3"/>
  <c r="AX273" i="3"/>
  <c r="AX271" i="3"/>
  <c r="AX270" i="3"/>
  <c r="AX269" i="3"/>
  <c r="AX268" i="3"/>
  <c r="AX267" i="3"/>
  <c r="AX266" i="3"/>
  <c r="AX263" i="3"/>
  <c r="AX262" i="3"/>
  <c r="AX261" i="3"/>
  <c r="AX260" i="3"/>
  <c r="AX258" i="3"/>
  <c r="AX257" i="3"/>
  <c r="AX256" i="3"/>
  <c r="AX255" i="3"/>
  <c r="AX254" i="3"/>
  <c r="AX253" i="3"/>
  <c r="AX250" i="3"/>
  <c r="AX249" i="3"/>
  <c r="AX248" i="3"/>
  <c r="AX247" i="3"/>
  <c r="AX245" i="3"/>
  <c r="AX244" i="3"/>
  <c r="AX243" i="3"/>
  <c r="AX242" i="3"/>
  <c r="AX241" i="3"/>
  <c r="AX240" i="3"/>
  <c r="AX237" i="3"/>
  <c r="AX236" i="3"/>
  <c r="AX235" i="3"/>
  <c r="AX234" i="3"/>
  <c r="AX232" i="3"/>
  <c r="AX231" i="3"/>
  <c r="AX230" i="3"/>
  <c r="AX229" i="3"/>
  <c r="AX228" i="3"/>
  <c r="AX227" i="3"/>
  <c r="AX224" i="3"/>
  <c r="AX223" i="3"/>
  <c r="AX222" i="3"/>
  <c r="AX221" i="3"/>
  <c r="AX219" i="3"/>
  <c r="AX218" i="3"/>
  <c r="AX217" i="3"/>
  <c r="AX216" i="3"/>
  <c r="AX215" i="3"/>
  <c r="AX214" i="3"/>
  <c r="AX211" i="3"/>
  <c r="AX210" i="3"/>
  <c r="AX209" i="3"/>
  <c r="AX208" i="3"/>
  <c r="AX206" i="3"/>
  <c r="AX205" i="3"/>
  <c r="AX204" i="3"/>
  <c r="AX203" i="3"/>
  <c r="AX202" i="3"/>
  <c r="AX201" i="3"/>
  <c r="AX198" i="3"/>
  <c r="AX197" i="3"/>
  <c r="AX196" i="3"/>
  <c r="AX195" i="3"/>
  <c r="AX193" i="3"/>
  <c r="AX192" i="3"/>
  <c r="AX191" i="3"/>
  <c r="AX190" i="3"/>
  <c r="AX189" i="3"/>
  <c r="AX188" i="3"/>
  <c r="AX185" i="3"/>
  <c r="AX184" i="3"/>
  <c r="AX183" i="3"/>
  <c r="AX182" i="3"/>
  <c r="AX180" i="3"/>
  <c r="AX179" i="3"/>
  <c r="AX178" i="3"/>
  <c r="AX177" i="3"/>
  <c r="AX176" i="3"/>
  <c r="AX173" i="3"/>
  <c r="AX172" i="3"/>
  <c r="AX171" i="3"/>
  <c r="AX170" i="3"/>
  <c r="AX169" i="3"/>
  <c r="AX167" i="3"/>
  <c r="AX166" i="3"/>
  <c r="AX165" i="3"/>
  <c r="AX164" i="3"/>
  <c r="AX163" i="3"/>
  <c r="AX160" i="3"/>
  <c r="AX159" i="3"/>
  <c r="AX158" i="3"/>
  <c r="AX157" i="3"/>
  <c r="AX154" i="3"/>
  <c r="AX153" i="3"/>
  <c r="AX152" i="3"/>
  <c r="AX151" i="3"/>
  <c r="AX148" i="3"/>
  <c r="AX147" i="3"/>
  <c r="AX146" i="3"/>
  <c r="AX143" i="3"/>
  <c r="AX142" i="3"/>
  <c r="AX141" i="3"/>
  <c r="AX140" i="3"/>
  <c r="AX139" i="3"/>
  <c r="AX136" i="3"/>
  <c r="AX135" i="3"/>
  <c r="AX134" i="3"/>
  <c r="AX133" i="3"/>
  <c r="AX131" i="3"/>
  <c r="AX130" i="3"/>
  <c r="AX129" i="3"/>
  <c r="AX128" i="3"/>
  <c r="AX127" i="3"/>
  <c r="AX124" i="3"/>
  <c r="AX123" i="3"/>
  <c r="AX122" i="3"/>
  <c r="AX121" i="3"/>
  <c r="AX119" i="3"/>
  <c r="AX118" i="3"/>
  <c r="AX117" i="3"/>
  <c r="AX116" i="3"/>
  <c r="AX115" i="3"/>
  <c r="AX112" i="3"/>
  <c r="AX111" i="3"/>
  <c r="AX110" i="3"/>
  <c r="AX109" i="3"/>
  <c r="AX108" i="3"/>
  <c r="AX106" i="3"/>
  <c r="AX105" i="3"/>
  <c r="AX104" i="3"/>
  <c r="AX103" i="3"/>
  <c r="AX102" i="3"/>
  <c r="AX99" i="3"/>
  <c r="AX98" i="3"/>
  <c r="AX97" i="3"/>
  <c r="AX96" i="3"/>
  <c r="AX94" i="3"/>
  <c r="AX93" i="3"/>
  <c r="AX92" i="3"/>
  <c r="AX91" i="3"/>
  <c r="AX90" i="3"/>
  <c r="AX87" i="3"/>
  <c r="AX86" i="3"/>
  <c r="AX85" i="3"/>
  <c r="AX84" i="3"/>
  <c r="AX82" i="3"/>
  <c r="AX81" i="3"/>
  <c r="AX80" i="3"/>
  <c r="AX79" i="3"/>
  <c r="AX78" i="3"/>
  <c r="AX346" i="3" s="1"/>
  <c r="AX75" i="3"/>
  <c r="AX74" i="3"/>
  <c r="AX71" i="3"/>
  <c r="AX70" i="3"/>
  <c r="AX69" i="3"/>
  <c r="AX68" i="3"/>
  <c r="AX67" i="3"/>
  <c r="AX64" i="3"/>
  <c r="AX63" i="3"/>
  <c r="AX62" i="3"/>
  <c r="AX61" i="3"/>
  <c r="AX60" i="3"/>
  <c r="AX59" i="3"/>
  <c r="AX58" i="3"/>
  <c r="AX57" i="3"/>
  <c r="AX56" i="3"/>
  <c r="AX55" i="3"/>
  <c r="AX54" i="3"/>
  <c r="AX51" i="3"/>
  <c r="AX50" i="3"/>
  <c r="AX49" i="3"/>
  <c r="AX47" i="3"/>
  <c r="AX46" i="3"/>
  <c r="AX45" i="3"/>
  <c r="AX44" i="3"/>
  <c r="AX43" i="3"/>
  <c r="AX344" i="3" s="1"/>
  <c r="AX40" i="3"/>
  <c r="AX39" i="3"/>
  <c r="AX38" i="3"/>
  <c r="AX37" i="3"/>
  <c r="AX35" i="3"/>
  <c r="AX34" i="3"/>
  <c r="AX33" i="3"/>
  <c r="AX32" i="3"/>
  <c r="AX31" i="3"/>
  <c r="AX28" i="3"/>
  <c r="AX27" i="3"/>
  <c r="AX26" i="3"/>
  <c r="AX25" i="3"/>
  <c r="AX23" i="3"/>
  <c r="AX22" i="3"/>
  <c r="AX21" i="3"/>
  <c r="AX20" i="3"/>
  <c r="AX19" i="3"/>
  <c r="AX16" i="3"/>
  <c r="AX15" i="3"/>
  <c r="AX14" i="3"/>
  <c r="AX13" i="3"/>
  <c r="AX11" i="3"/>
  <c r="AX10" i="3"/>
  <c r="AX9" i="3"/>
  <c r="AX8" i="3"/>
  <c r="AX7" i="3"/>
  <c r="AX342" i="3" s="1"/>
  <c r="AX349" i="3" s="1"/>
  <c r="AJ641" i="1"/>
  <c r="AJ655" i="1"/>
  <c r="BC356" i="3"/>
  <c r="BC355" i="3"/>
  <c r="AH20" i="3"/>
  <c r="AJ648" i="1"/>
  <c r="AJ95" i="3"/>
  <c r="AR640" i="1"/>
  <c r="AO640" i="1"/>
  <c r="AL640" i="1"/>
  <c r="AI640" i="1"/>
  <c r="AF640" i="1"/>
  <c r="AC640" i="1"/>
  <c r="Z640" i="1"/>
  <c r="W640" i="1"/>
  <c r="T640" i="1"/>
  <c r="Q640" i="1"/>
  <c r="N640" i="1"/>
  <c r="K640" i="1"/>
  <c r="H640" i="1"/>
  <c r="BA638" i="1"/>
  <c r="AR638" i="1"/>
  <c r="AO638" i="1"/>
  <c r="AL638" i="1"/>
  <c r="AI638" i="1"/>
  <c r="AF638" i="1"/>
  <c r="AC638" i="1"/>
  <c r="Z638" i="1"/>
  <c r="W638" i="1"/>
  <c r="T638" i="1"/>
  <c r="Q638" i="1"/>
  <c r="N638" i="1"/>
  <c r="K638" i="1"/>
  <c r="H638" i="1"/>
  <c r="AR637" i="1"/>
  <c r="AO637" i="1"/>
  <c r="AL637" i="1"/>
  <c r="AI637" i="1"/>
  <c r="AF637" i="1"/>
  <c r="AC637" i="1"/>
  <c r="Z637" i="1"/>
  <c r="W637" i="1"/>
  <c r="T637" i="1"/>
  <c r="Q637" i="1"/>
  <c r="N637" i="1"/>
  <c r="K637" i="1"/>
  <c r="H637" i="1"/>
  <c r="AR636" i="1"/>
  <c r="AO636" i="1"/>
  <c r="AL636" i="1"/>
  <c r="AI636" i="1"/>
  <c r="AF636" i="1"/>
  <c r="AC636" i="1"/>
  <c r="Z636" i="1"/>
  <c r="W636" i="1"/>
  <c r="T636" i="1"/>
  <c r="Q636" i="1"/>
  <c r="N636" i="1"/>
  <c r="K636" i="1"/>
  <c r="H636" i="1"/>
  <c r="AR635" i="1"/>
  <c r="AO635" i="1"/>
  <c r="AL635" i="1"/>
  <c r="AI635" i="1"/>
  <c r="AF635" i="1"/>
  <c r="AC635" i="1"/>
  <c r="Z635" i="1"/>
  <c r="W635" i="1"/>
  <c r="T635" i="1"/>
  <c r="Q635" i="1"/>
  <c r="N635" i="1"/>
  <c r="K635" i="1"/>
  <c r="H635" i="1"/>
  <c r="BA634" i="1"/>
  <c r="AR634" i="1"/>
  <c r="AO634" i="1"/>
  <c r="AL634" i="1"/>
  <c r="AI634" i="1"/>
  <c r="AF634" i="1"/>
  <c r="AC634" i="1"/>
  <c r="Z634" i="1"/>
  <c r="W634" i="1"/>
  <c r="T634" i="1"/>
  <c r="Q634" i="1"/>
  <c r="N634" i="1"/>
  <c r="K634" i="1"/>
  <c r="H634" i="1"/>
  <c r="AR633" i="1"/>
  <c r="AO633" i="1"/>
  <c r="AL633" i="1"/>
  <c r="AI633" i="1"/>
  <c r="AF633" i="1"/>
  <c r="AC633" i="1"/>
  <c r="Z633" i="1"/>
  <c r="W633" i="1"/>
  <c r="T633" i="1"/>
  <c r="Q633" i="1"/>
  <c r="N633" i="1"/>
  <c r="K633" i="1"/>
  <c r="H633" i="1"/>
  <c r="BA636" i="1" s="1"/>
  <c r="BA631" i="1"/>
  <c r="AR631" i="1"/>
  <c r="AO631" i="1"/>
  <c r="AL631" i="1"/>
  <c r="AI631" i="1"/>
  <c r="AF631" i="1"/>
  <c r="AC631" i="1"/>
  <c r="Z631" i="1"/>
  <c r="W631" i="1"/>
  <c r="T631" i="1"/>
  <c r="Q631" i="1"/>
  <c r="N631" i="1"/>
  <c r="K631" i="1"/>
  <c r="H631" i="1"/>
  <c r="AR630" i="1"/>
  <c r="AO630" i="1"/>
  <c r="AL630" i="1"/>
  <c r="AI630" i="1"/>
  <c r="AF630" i="1"/>
  <c r="AC630" i="1"/>
  <c r="Z630" i="1"/>
  <c r="W630" i="1"/>
  <c r="T630" i="1"/>
  <c r="Q630" i="1"/>
  <c r="N630" i="1"/>
  <c r="K630" i="1"/>
  <c r="H630" i="1"/>
  <c r="AR629" i="1"/>
  <c r="AO629" i="1"/>
  <c r="AL629" i="1"/>
  <c r="AI629" i="1"/>
  <c r="AF629" i="1"/>
  <c r="AC629" i="1"/>
  <c r="Z629" i="1"/>
  <c r="W629" i="1"/>
  <c r="T629" i="1"/>
  <c r="Q629" i="1"/>
  <c r="N629" i="1"/>
  <c r="K629" i="1"/>
  <c r="H629" i="1"/>
  <c r="AR628" i="1"/>
  <c r="AO628" i="1"/>
  <c r="AL628" i="1"/>
  <c r="AI628" i="1"/>
  <c r="AF628" i="1"/>
  <c r="AC628" i="1"/>
  <c r="Z628" i="1"/>
  <c r="W628" i="1"/>
  <c r="T628" i="1"/>
  <c r="Q628" i="1"/>
  <c r="N628" i="1"/>
  <c r="K628" i="1"/>
  <c r="H628" i="1"/>
  <c r="BA627" i="1"/>
  <c r="AR627" i="1"/>
  <c r="AO627" i="1"/>
  <c r="AL627" i="1"/>
  <c r="AI627" i="1"/>
  <c r="AF627" i="1"/>
  <c r="AC627" i="1"/>
  <c r="Z627" i="1"/>
  <c r="W627" i="1"/>
  <c r="T627" i="1"/>
  <c r="Q627" i="1"/>
  <c r="N627" i="1"/>
  <c r="K627" i="1"/>
  <c r="H627" i="1"/>
  <c r="AR626" i="1"/>
  <c r="AO626" i="1"/>
  <c r="AL626" i="1"/>
  <c r="AI626" i="1"/>
  <c r="AF626" i="1"/>
  <c r="AC626" i="1"/>
  <c r="Z626" i="1"/>
  <c r="W626" i="1"/>
  <c r="T626" i="1"/>
  <c r="Q626" i="1"/>
  <c r="N626" i="1"/>
  <c r="K626" i="1"/>
  <c r="H626" i="1"/>
  <c r="BA629" i="1" s="1"/>
  <c r="AF676" i="1"/>
  <c r="AG676" i="1"/>
  <c r="AF687" i="1" s="1"/>
  <c r="L92" i="5"/>
  <c r="AJ645" i="1"/>
  <c r="AM645" i="1" s="1"/>
  <c r="AJ133" i="2"/>
  <c r="AG648" i="1"/>
  <c r="AG647" i="1"/>
  <c r="BA610" i="1"/>
  <c r="AR610" i="1"/>
  <c r="AO610" i="1"/>
  <c r="AL610" i="1"/>
  <c r="AI610" i="1"/>
  <c r="AF610" i="1"/>
  <c r="AC610" i="1"/>
  <c r="Z610" i="1"/>
  <c r="W610" i="1"/>
  <c r="T610" i="1"/>
  <c r="Q610" i="1"/>
  <c r="N610" i="1"/>
  <c r="K610" i="1"/>
  <c r="H610" i="1"/>
  <c r="AR609" i="1"/>
  <c r="AO609" i="1"/>
  <c r="AL609" i="1"/>
  <c r="AI609" i="1"/>
  <c r="AF609" i="1"/>
  <c r="AC609" i="1"/>
  <c r="Z609" i="1"/>
  <c r="W609" i="1"/>
  <c r="T609" i="1"/>
  <c r="Q609" i="1"/>
  <c r="N609" i="1"/>
  <c r="K609" i="1"/>
  <c r="H609" i="1"/>
  <c r="AR608" i="1"/>
  <c r="AO608" i="1"/>
  <c r="AL608" i="1"/>
  <c r="AI608" i="1"/>
  <c r="AF608" i="1"/>
  <c r="AC608" i="1"/>
  <c r="Z608" i="1"/>
  <c r="W608" i="1"/>
  <c r="T608" i="1"/>
  <c r="Q608" i="1"/>
  <c r="N608" i="1"/>
  <c r="K608" i="1"/>
  <c r="H608" i="1"/>
  <c r="AR607" i="1"/>
  <c r="AO607" i="1"/>
  <c r="AL607" i="1"/>
  <c r="AI607" i="1"/>
  <c r="AF607" i="1"/>
  <c r="AC607" i="1"/>
  <c r="Z607" i="1"/>
  <c r="W607" i="1"/>
  <c r="T607" i="1"/>
  <c r="Q607" i="1"/>
  <c r="N607" i="1"/>
  <c r="K607" i="1"/>
  <c r="H607" i="1"/>
  <c r="BA606" i="1"/>
  <c r="AR606" i="1"/>
  <c r="AO606" i="1"/>
  <c r="AL606" i="1"/>
  <c r="AI606" i="1"/>
  <c r="AF606" i="1"/>
  <c r="AC606" i="1"/>
  <c r="Z606" i="1"/>
  <c r="W606" i="1"/>
  <c r="T606" i="1"/>
  <c r="Q606" i="1"/>
  <c r="N606" i="1"/>
  <c r="K606" i="1"/>
  <c r="H606" i="1"/>
  <c r="AR605" i="1"/>
  <c r="AO605" i="1"/>
  <c r="AL605" i="1"/>
  <c r="AI605" i="1"/>
  <c r="AF605" i="1"/>
  <c r="AC605" i="1"/>
  <c r="Z605" i="1"/>
  <c r="W605" i="1"/>
  <c r="T605" i="1"/>
  <c r="Q605" i="1"/>
  <c r="N605" i="1"/>
  <c r="K605" i="1"/>
  <c r="H605" i="1"/>
  <c r="BA608" i="1" s="1"/>
  <c r="BA603" i="1"/>
  <c r="AR603" i="1"/>
  <c r="AO603" i="1"/>
  <c r="AL603" i="1"/>
  <c r="AI603" i="1"/>
  <c r="AF603" i="1"/>
  <c r="AC603" i="1"/>
  <c r="Z603" i="1"/>
  <c r="W603" i="1"/>
  <c r="T603" i="1"/>
  <c r="Q603" i="1"/>
  <c r="N603" i="1"/>
  <c r="K603" i="1"/>
  <c r="H603" i="1"/>
  <c r="AR602" i="1"/>
  <c r="AO602" i="1"/>
  <c r="AL602" i="1"/>
  <c r="AI602" i="1"/>
  <c r="AF602" i="1"/>
  <c r="AC602" i="1"/>
  <c r="Z602" i="1"/>
  <c r="W602" i="1"/>
  <c r="T602" i="1"/>
  <c r="Q602" i="1"/>
  <c r="N602" i="1"/>
  <c r="K602" i="1"/>
  <c r="H602" i="1"/>
  <c r="AR601" i="1"/>
  <c r="AO601" i="1"/>
  <c r="AL601" i="1"/>
  <c r="AI601" i="1"/>
  <c r="AF601" i="1"/>
  <c r="AC601" i="1"/>
  <c r="Z601" i="1"/>
  <c r="W601" i="1"/>
  <c r="T601" i="1"/>
  <c r="Q601" i="1"/>
  <c r="N601" i="1"/>
  <c r="K601" i="1"/>
  <c r="H601" i="1"/>
  <c r="AR600" i="1"/>
  <c r="AO600" i="1"/>
  <c r="AL600" i="1"/>
  <c r="AI600" i="1"/>
  <c r="AF600" i="1"/>
  <c r="AC600" i="1"/>
  <c r="Z600" i="1"/>
  <c r="W600" i="1"/>
  <c r="T600" i="1"/>
  <c r="Q600" i="1"/>
  <c r="N600" i="1"/>
  <c r="K600" i="1"/>
  <c r="H600" i="1"/>
  <c r="BA599" i="1"/>
  <c r="AR599" i="1"/>
  <c r="AO599" i="1"/>
  <c r="AL599" i="1"/>
  <c r="AI599" i="1"/>
  <c r="AF599" i="1"/>
  <c r="AC599" i="1"/>
  <c r="Z599" i="1"/>
  <c r="W599" i="1"/>
  <c r="T599" i="1"/>
  <c r="Q599" i="1"/>
  <c r="N599" i="1"/>
  <c r="K599" i="1"/>
  <c r="H599" i="1"/>
  <c r="AR598" i="1"/>
  <c r="AO598" i="1"/>
  <c r="AL598" i="1"/>
  <c r="AI598" i="1"/>
  <c r="AF598" i="1"/>
  <c r="AC598" i="1"/>
  <c r="Z598" i="1"/>
  <c r="W598" i="1"/>
  <c r="T598" i="1"/>
  <c r="Q598" i="1"/>
  <c r="N598" i="1"/>
  <c r="K598" i="1"/>
  <c r="H598" i="1"/>
  <c r="BA601" i="1" s="1"/>
  <c r="AF268" i="1"/>
  <c r="AG302" i="1"/>
  <c r="AF302" i="1" s="1"/>
  <c r="AG295" i="1"/>
  <c r="AF295" i="1" s="1"/>
  <c r="AJ360" i="3"/>
  <c r="AJ358" i="3"/>
  <c r="AJ357" i="3"/>
  <c r="AJ356" i="3"/>
  <c r="AJ355" i="3"/>
  <c r="AJ354" i="3"/>
  <c r="AJ353" i="3"/>
  <c r="AG346" i="3"/>
  <c r="AG344" i="3"/>
  <c r="AG342" i="3"/>
  <c r="BA613" i="1"/>
  <c r="BA617" i="1"/>
  <c r="AR617" i="1"/>
  <c r="N612" i="1"/>
  <c r="Q612" i="1"/>
  <c r="T612" i="1"/>
  <c r="W612" i="1"/>
  <c r="Z612" i="1"/>
  <c r="AC612" i="1"/>
  <c r="AF612" i="1"/>
  <c r="AI612" i="1"/>
  <c r="AL612" i="1"/>
  <c r="AO612" i="1"/>
  <c r="AR612" i="1"/>
  <c r="N613" i="1"/>
  <c r="Q613" i="1"/>
  <c r="T613" i="1"/>
  <c r="W613" i="1"/>
  <c r="Z613" i="1"/>
  <c r="AC613" i="1"/>
  <c r="AF613" i="1"/>
  <c r="AI613" i="1"/>
  <c r="AL613" i="1"/>
  <c r="AO613" i="1"/>
  <c r="AR613" i="1"/>
  <c r="N614" i="1"/>
  <c r="Q614" i="1"/>
  <c r="T614" i="1"/>
  <c r="W614" i="1"/>
  <c r="Z614" i="1"/>
  <c r="AC614" i="1"/>
  <c r="AF614" i="1"/>
  <c r="AI614" i="1"/>
  <c r="AL614" i="1"/>
  <c r="AO614" i="1"/>
  <c r="AR614" i="1"/>
  <c r="N615" i="1"/>
  <c r="Q615" i="1"/>
  <c r="T615" i="1"/>
  <c r="W615" i="1"/>
  <c r="Z615" i="1"/>
  <c r="AC615" i="1"/>
  <c r="AF615" i="1"/>
  <c r="AI615" i="1"/>
  <c r="AL615" i="1"/>
  <c r="AO615" i="1"/>
  <c r="AR615" i="1"/>
  <c r="N616" i="1"/>
  <c r="Q616" i="1"/>
  <c r="T616" i="1"/>
  <c r="W616" i="1"/>
  <c r="Z616" i="1"/>
  <c r="AC616" i="1"/>
  <c r="AF616" i="1"/>
  <c r="AI616" i="1"/>
  <c r="AL616" i="1"/>
  <c r="AO616" i="1"/>
  <c r="AR616" i="1"/>
  <c r="N617" i="1"/>
  <c r="Q617" i="1"/>
  <c r="T617" i="1"/>
  <c r="W617" i="1"/>
  <c r="Z617" i="1"/>
  <c r="AC617" i="1"/>
  <c r="AF617" i="1"/>
  <c r="AI617" i="1"/>
  <c r="AL617" i="1"/>
  <c r="AO617" i="1"/>
  <c r="K617" i="1"/>
  <c r="K616" i="1"/>
  <c r="K615" i="1"/>
  <c r="K614" i="1"/>
  <c r="K613" i="1"/>
  <c r="K612" i="1"/>
  <c r="H617" i="1"/>
  <c r="H616" i="1"/>
  <c r="H615" i="1"/>
  <c r="H614" i="1"/>
  <c r="H613" i="1"/>
  <c r="H612" i="1"/>
  <c r="T38" i="5"/>
  <c r="AI22" i="3"/>
  <c r="AE347" i="3"/>
  <c r="BB702" i="1"/>
  <c r="AR696" i="1"/>
  <c r="AO696" i="1"/>
  <c r="AO694" i="1"/>
  <c r="AL696" i="1"/>
  <c r="AL694" i="1"/>
  <c r="AI696" i="1"/>
  <c r="AF694" i="1"/>
  <c r="AR695" i="1"/>
  <c r="AR694" i="1"/>
  <c r="AO695" i="1"/>
  <c r="AL695" i="1"/>
  <c r="AI695" i="1"/>
  <c r="AF696" i="1"/>
  <c r="AF695" i="1"/>
  <c r="AF181" i="2"/>
  <c r="AL181" i="2"/>
  <c r="AI181" i="2"/>
  <c r="AI156" i="2"/>
  <c r="AF156" i="2"/>
  <c r="AH124" i="5"/>
  <c r="X92" i="5"/>
  <c r="U92" i="5"/>
  <c r="R87" i="5"/>
  <c r="R92" i="5"/>
  <c r="O130" i="5"/>
  <c r="L130" i="5"/>
  <c r="O116" i="5"/>
  <c r="O92" i="5"/>
  <c r="L117" i="5"/>
  <c r="BI385" i="3"/>
  <c r="BE385" i="3"/>
  <c r="BE413" i="3"/>
  <c r="BE416" i="3" s="1"/>
  <c r="BE412" i="3"/>
  <c r="BE414" i="3"/>
  <c r="BE415" i="3"/>
  <c r="AU419" i="3"/>
  <c r="AU404" i="3"/>
  <c r="AU405" i="3"/>
  <c r="AR404" i="3"/>
  <c r="AR403" i="3"/>
  <c r="AO404" i="3"/>
  <c r="AO403" i="3"/>
  <c r="AO405" i="3"/>
  <c r="AL405" i="3"/>
  <c r="AI404" i="3"/>
  <c r="AV383" i="3"/>
  <c r="AS383" i="3"/>
  <c r="AP383" i="3"/>
  <c r="AM383" i="3"/>
  <c r="AU383" i="3"/>
  <c r="AR383" i="3"/>
  <c r="AO383" i="3"/>
  <c r="AJ383" i="3"/>
  <c r="AI383" i="3"/>
  <c r="AV382" i="3"/>
  <c r="AS382" i="3"/>
  <c r="AP382" i="3"/>
  <c r="AM382" i="3"/>
  <c r="AJ382" i="3"/>
  <c r="AU382" i="3"/>
  <c r="AR382" i="3"/>
  <c r="AO382" i="3"/>
  <c r="AL382" i="3"/>
  <c r="AI382" i="3"/>
  <c r="AI381" i="3"/>
  <c r="AV384" i="3"/>
  <c r="AS384" i="3"/>
  <c r="AP384" i="3"/>
  <c r="AM384" i="3"/>
  <c r="AJ384" i="3"/>
  <c r="AI395" i="3" s="1"/>
  <c r="AI384" i="3"/>
  <c r="AU384" i="3"/>
  <c r="AR384" i="3"/>
  <c r="AO384" i="3"/>
  <c r="AL384" i="3"/>
  <c r="AT346" i="3"/>
  <c r="AT343" i="3"/>
  <c r="AT347" i="3"/>
  <c r="G33" i="4"/>
  <c r="F23" i="4"/>
  <c r="F35" i="4"/>
  <c r="AF396" i="3"/>
  <c r="AF400" i="3"/>
  <c r="AG386" i="3"/>
  <c r="AF386" i="3"/>
  <c r="AF152" i="3"/>
  <c r="AF167" i="3"/>
  <c r="AF168" i="3"/>
  <c r="AF169" i="3"/>
  <c r="AJ359" i="3"/>
  <c r="AP359" i="3"/>
  <c r="AM359" i="3"/>
  <c r="AM361" i="3" s="1"/>
  <c r="AR23" i="3"/>
  <c r="AR24" i="3"/>
  <c r="AF36" i="3"/>
  <c r="AF37" i="3"/>
  <c r="AJ137" i="2"/>
  <c r="AP361" i="3"/>
  <c r="AP363" i="3"/>
  <c r="AM363" i="3"/>
  <c r="BA581" i="1"/>
  <c r="AR581" i="1"/>
  <c r="AO581" i="1"/>
  <c r="AL581" i="1"/>
  <c r="AI581" i="1"/>
  <c r="AF581" i="1"/>
  <c r="AC581" i="1"/>
  <c r="Z581" i="1"/>
  <c r="W581" i="1"/>
  <c r="T581" i="1"/>
  <c r="Q581" i="1"/>
  <c r="N581" i="1"/>
  <c r="K581" i="1"/>
  <c r="H581" i="1"/>
  <c r="AR580" i="1"/>
  <c r="AO580" i="1"/>
  <c r="AL580" i="1"/>
  <c r="AI580" i="1"/>
  <c r="AF580" i="1"/>
  <c r="AC580" i="1"/>
  <c r="Z580" i="1"/>
  <c r="W580" i="1"/>
  <c r="T580" i="1"/>
  <c r="Q580" i="1"/>
  <c r="N580" i="1"/>
  <c r="K580" i="1"/>
  <c r="H580" i="1"/>
  <c r="AR579" i="1"/>
  <c r="AO579" i="1"/>
  <c r="AL579" i="1"/>
  <c r="AI579" i="1"/>
  <c r="AF579" i="1"/>
  <c r="AC579" i="1"/>
  <c r="Z579" i="1"/>
  <c r="W579" i="1"/>
  <c r="T579" i="1"/>
  <c r="Q579" i="1"/>
  <c r="N579" i="1"/>
  <c r="K579" i="1"/>
  <c r="H579" i="1"/>
  <c r="W578" i="1"/>
  <c r="T578" i="1"/>
  <c r="AR577" i="1"/>
  <c r="AO577" i="1"/>
  <c r="AL577" i="1"/>
  <c r="AI577" i="1"/>
  <c r="AF577" i="1"/>
  <c r="AC577" i="1"/>
  <c r="Z577" i="1"/>
  <c r="W577" i="1"/>
  <c r="T577" i="1"/>
  <c r="Q577" i="1"/>
  <c r="N577" i="1"/>
  <c r="K577" i="1"/>
  <c r="H577" i="1"/>
  <c r="BA576" i="1"/>
  <c r="AR576" i="1"/>
  <c r="AO576" i="1"/>
  <c r="AL576" i="1"/>
  <c r="AI576" i="1"/>
  <c r="AF576" i="1"/>
  <c r="AC576" i="1"/>
  <c r="Z576" i="1"/>
  <c r="W576" i="1"/>
  <c r="T576" i="1"/>
  <c r="Q576" i="1"/>
  <c r="N576" i="1"/>
  <c r="K576" i="1"/>
  <c r="H576" i="1"/>
  <c r="AR575" i="1"/>
  <c r="AO575" i="1"/>
  <c r="AL575" i="1"/>
  <c r="AI575" i="1"/>
  <c r="AF575" i="1"/>
  <c r="AC575" i="1"/>
  <c r="Z575" i="1"/>
  <c r="W575" i="1"/>
  <c r="T575" i="1"/>
  <c r="Q575" i="1"/>
  <c r="N575" i="1"/>
  <c r="K575" i="1"/>
  <c r="H575" i="1"/>
  <c r="BA579" i="1" s="1"/>
  <c r="AF181" i="3"/>
  <c r="AI95" i="3"/>
  <c r="AF384" i="3"/>
  <c r="AK641" i="1"/>
  <c r="AE641" i="1"/>
  <c r="BA573" i="1"/>
  <c r="AR573" i="1"/>
  <c r="AO573" i="1"/>
  <c r="AL573" i="1"/>
  <c r="AI573" i="1"/>
  <c r="AF573" i="1"/>
  <c r="AC573" i="1"/>
  <c r="Z573" i="1"/>
  <c r="W573" i="1"/>
  <c r="T573" i="1"/>
  <c r="Q573" i="1"/>
  <c r="N573" i="1"/>
  <c r="K573" i="1"/>
  <c r="H573" i="1"/>
  <c r="AR572" i="1"/>
  <c r="AO572" i="1"/>
  <c r="AL572" i="1"/>
  <c r="AI572" i="1"/>
  <c r="AF572" i="1"/>
  <c r="AC572" i="1"/>
  <c r="Z572" i="1"/>
  <c r="W572" i="1"/>
  <c r="T572" i="1"/>
  <c r="Q572" i="1"/>
  <c r="N572" i="1"/>
  <c r="K572" i="1"/>
  <c r="H572" i="1"/>
  <c r="AR571" i="1"/>
  <c r="AO571" i="1"/>
  <c r="AL571" i="1"/>
  <c r="AI571" i="1"/>
  <c r="AF571" i="1"/>
  <c r="AC571" i="1"/>
  <c r="Z571" i="1"/>
  <c r="W571" i="1"/>
  <c r="T571" i="1"/>
  <c r="Q571" i="1"/>
  <c r="N571" i="1"/>
  <c r="K571" i="1"/>
  <c r="H571" i="1"/>
  <c r="W570" i="1"/>
  <c r="T570" i="1"/>
  <c r="AR569" i="1"/>
  <c r="AO569" i="1"/>
  <c r="AL569" i="1"/>
  <c r="AI569" i="1"/>
  <c r="AF569" i="1"/>
  <c r="AC569" i="1"/>
  <c r="Z569" i="1"/>
  <c r="W569" i="1"/>
  <c r="T569" i="1"/>
  <c r="Q569" i="1"/>
  <c r="N569" i="1"/>
  <c r="K569" i="1"/>
  <c r="H569" i="1"/>
  <c r="BA568" i="1"/>
  <c r="AR568" i="1"/>
  <c r="AO568" i="1"/>
  <c r="AL568" i="1"/>
  <c r="AI568" i="1"/>
  <c r="AF568" i="1"/>
  <c r="AC568" i="1"/>
  <c r="Z568" i="1"/>
  <c r="W568" i="1"/>
  <c r="T568" i="1"/>
  <c r="Q568" i="1"/>
  <c r="N568" i="1"/>
  <c r="K568" i="1"/>
  <c r="H568" i="1"/>
  <c r="AR567" i="1"/>
  <c r="AO567" i="1"/>
  <c r="AL567" i="1"/>
  <c r="AI567" i="1"/>
  <c r="AF567" i="1"/>
  <c r="AC567" i="1"/>
  <c r="Z567" i="1"/>
  <c r="W567" i="1"/>
  <c r="T567" i="1"/>
  <c r="Q567" i="1"/>
  <c r="N567" i="1"/>
  <c r="K567" i="1"/>
  <c r="H567" i="1"/>
  <c r="BA571" i="1" s="1"/>
  <c r="AR565" i="1"/>
  <c r="AO565" i="1"/>
  <c r="AL565" i="1"/>
  <c r="AI565" i="1"/>
  <c r="AF565" i="1"/>
  <c r="AC565" i="1"/>
  <c r="Z565" i="1"/>
  <c r="W565" i="1"/>
  <c r="T565" i="1"/>
  <c r="Q565" i="1"/>
  <c r="N565" i="1"/>
  <c r="K565" i="1"/>
  <c r="H565" i="1"/>
  <c r="Y347" i="3"/>
  <c r="AN347" i="3"/>
  <c r="AK347" i="3"/>
  <c r="H35" i="4" s="1"/>
  <c r="AU298" i="3"/>
  <c r="AU347" i="3" s="1"/>
  <c r="AU302" i="3"/>
  <c r="AR302" i="3"/>
  <c r="AO302" i="3"/>
  <c r="AL302" i="3"/>
  <c r="AI302" i="3"/>
  <c r="AF302" i="3"/>
  <c r="AC302" i="3"/>
  <c r="Z302" i="3"/>
  <c r="W302" i="3"/>
  <c r="T302" i="3"/>
  <c r="Q302" i="3"/>
  <c r="N302" i="3"/>
  <c r="K302" i="3"/>
  <c r="H302" i="3"/>
  <c r="AU301" i="3"/>
  <c r="AR301" i="3"/>
  <c r="AO301" i="3"/>
  <c r="AL301" i="3"/>
  <c r="AI301" i="3"/>
  <c r="AF301" i="3"/>
  <c r="AC301" i="3"/>
  <c r="Z301" i="3"/>
  <c r="W301" i="3"/>
  <c r="T301" i="3"/>
  <c r="Q301" i="3"/>
  <c r="N301" i="3"/>
  <c r="K301" i="3"/>
  <c r="H301" i="3"/>
  <c r="AU300" i="3"/>
  <c r="AR300" i="3"/>
  <c r="AO300" i="3"/>
  <c r="AL300" i="3"/>
  <c r="AI300" i="3"/>
  <c r="AF300" i="3"/>
  <c r="AC300" i="3"/>
  <c r="Z300" i="3"/>
  <c r="W300" i="3"/>
  <c r="T300" i="3"/>
  <c r="Q300" i="3"/>
  <c r="N300" i="3"/>
  <c r="K300" i="3"/>
  <c r="H300" i="3"/>
  <c r="AU299" i="3"/>
  <c r="AU343" i="3" s="1"/>
  <c r="AR299" i="3"/>
  <c r="AO299" i="3"/>
  <c r="AL299" i="3"/>
  <c r="AI299" i="3"/>
  <c r="Z299" i="3"/>
  <c r="BD297" i="3"/>
  <c r="AU297" i="3"/>
  <c r="AR297" i="3"/>
  <c r="AO297" i="3"/>
  <c r="AL297" i="3"/>
  <c r="AI297" i="3"/>
  <c r="AF297" i="3"/>
  <c r="AC297" i="3"/>
  <c r="Z297" i="3"/>
  <c r="W297" i="3"/>
  <c r="T297" i="3"/>
  <c r="Q297" i="3"/>
  <c r="N297" i="3"/>
  <c r="K297" i="3"/>
  <c r="H297" i="3"/>
  <c r="AU296" i="3"/>
  <c r="AR296" i="3"/>
  <c r="AO296" i="3"/>
  <c r="AL296" i="3"/>
  <c r="AI296" i="3"/>
  <c r="AF296" i="3"/>
  <c r="AC296" i="3"/>
  <c r="Z296" i="3"/>
  <c r="W296" i="3"/>
  <c r="T296" i="3"/>
  <c r="Q296" i="3"/>
  <c r="N296" i="3"/>
  <c r="K296" i="3"/>
  <c r="H296" i="3"/>
  <c r="AU295" i="3"/>
  <c r="AR295" i="3"/>
  <c r="AO295" i="3"/>
  <c r="AO347" i="3" s="1"/>
  <c r="AL295" i="3"/>
  <c r="AI295" i="3"/>
  <c r="AF295" i="3"/>
  <c r="AC295" i="3"/>
  <c r="Z295" i="3"/>
  <c r="W295" i="3"/>
  <c r="T295" i="3"/>
  <c r="Q295" i="3"/>
  <c r="N295" i="3"/>
  <c r="K295" i="3"/>
  <c r="H295" i="3"/>
  <c r="AU294" i="3"/>
  <c r="AR294" i="3"/>
  <c r="AO294" i="3"/>
  <c r="AL294" i="3"/>
  <c r="AI294" i="3"/>
  <c r="AF294" i="3"/>
  <c r="AC294" i="3"/>
  <c r="Z294" i="3"/>
  <c r="W294" i="3"/>
  <c r="T294" i="3"/>
  <c r="Q294" i="3"/>
  <c r="N294" i="3"/>
  <c r="K294" i="3"/>
  <c r="H294" i="3"/>
  <c r="AU293" i="3"/>
  <c r="AR293" i="3"/>
  <c r="AO293" i="3"/>
  <c r="AL293" i="3"/>
  <c r="AI293" i="3"/>
  <c r="AF293" i="3"/>
  <c r="AC293" i="3"/>
  <c r="Z293" i="3"/>
  <c r="W293" i="3"/>
  <c r="Q293" i="3"/>
  <c r="N293" i="3"/>
  <c r="K293" i="3"/>
  <c r="H293" i="3"/>
  <c r="AU292" i="3"/>
  <c r="AR292" i="3"/>
  <c r="AO292" i="3"/>
  <c r="AL292" i="3"/>
  <c r="AI292" i="3"/>
  <c r="AF292" i="3"/>
  <c r="AC292" i="3"/>
  <c r="Z292" i="3"/>
  <c r="W292" i="3"/>
  <c r="T292" i="3"/>
  <c r="Q292" i="3"/>
  <c r="N292" i="3"/>
  <c r="K292" i="3"/>
  <c r="H292" i="3"/>
  <c r="I92" i="5"/>
  <c r="AE346" i="3"/>
  <c r="AU250" i="3"/>
  <c r="AR250" i="3"/>
  <c r="AO250" i="3"/>
  <c r="AL250" i="3"/>
  <c r="AI250" i="3"/>
  <c r="AF250" i="3"/>
  <c r="AC250" i="3"/>
  <c r="Z250" i="3"/>
  <c r="W250" i="3"/>
  <c r="T250" i="3"/>
  <c r="Q250" i="3"/>
  <c r="N250" i="3"/>
  <c r="K250" i="3"/>
  <c r="H250" i="3"/>
  <c r="AU249" i="3"/>
  <c r="AR249" i="3"/>
  <c r="AO249" i="3"/>
  <c r="AL249" i="3"/>
  <c r="AI249" i="3"/>
  <c r="AF249" i="3"/>
  <c r="AC249" i="3"/>
  <c r="Z249" i="3"/>
  <c r="W249" i="3"/>
  <c r="T249" i="3"/>
  <c r="Q249" i="3"/>
  <c r="N249" i="3"/>
  <c r="K249" i="3"/>
  <c r="H249" i="3"/>
  <c r="AU248" i="3"/>
  <c r="AR248" i="3"/>
  <c r="AO248" i="3"/>
  <c r="AL248" i="3"/>
  <c r="AI248" i="3"/>
  <c r="AF248" i="3"/>
  <c r="AC248" i="3"/>
  <c r="Z248" i="3"/>
  <c r="W248" i="3"/>
  <c r="T248" i="3"/>
  <c r="Q248" i="3"/>
  <c r="N248" i="3"/>
  <c r="K248" i="3"/>
  <c r="H248" i="3"/>
  <c r="AU247" i="3"/>
  <c r="AR247" i="3"/>
  <c r="AO247" i="3"/>
  <c r="AL247" i="3"/>
  <c r="AI247" i="3"/>
  <c r="Z247" i="3"/>
  <c r="AO246" i="3"/>
  <c r="BD245" i="3"/>
  <c r="AU245" i="3"/>
  <c r="AR245" i="3"/>
  <c r="AO245" i="3"/>
  <c r="AL245" i="3"/>
  <c r="AI245" i="3"/>
  <c r="AF245" i="3"/>
  <c r="AC245" i="3"/>
  <c r="Z245" i="3"/>
  <c r="W245" i="3"/>
  <c r="T245" i="3"/>
  <c r="Q245" i="3"/>
  <c r="N245" i="3"/>
  <c r="K245" i="3"/>
  <c r="H245" i="3"/>
  <c r="AU244" i="3"/>
  <c r="AR244" i="3"/>
  <c r="AO244" i="3"/>
  <c r="AL244" i="3"/>
  <c r="AI244" i="3"/>
  <c r="AF244" i="3"/>
  <c r="AC244" i="3"/>
  <c r="Z244" i="3"/>
  <c r="W244" i="3"/>
  <c r="T244" i="3"/>
  <c r="Q244" i="3"/>
  <c r="N244" i="3"/>
  <c r="K244" i="3"/>
  <c r="H244" i="3"/>
  <c r="AU243" i="3"/>
  <c r="AR243" i="3"/>
  <c r="AO243" i="3"/>
  <c r="AL243" i="3"/>
  <c r="AI243" i="3"/>
  <c r="AF243" i="3"/>
  <c r="AC243" i="3"/>
  <c r="Z243" i="3"/>
  <c r="W243" i="3"/>
  <c r="T243" i="3"/>
  <c r="Q243" i="3"/>
  <c r="N243" i="3"/>
  <c r="K243" i="3"/>
  <c r="H243" i="3"/>
  <c r="AU242" i="3"/>
  <c r="AR242" i="3"/>
  <c r="AO242" i="3"/>
  <c r="AL242" i="3"/>
  <c r="AI242" i="3"/>
  <c r="AF242" i="3"/>
  <c r="AC242" i="3"/>
  <c r="Z242" i="3"/>
  <c r="W242" i="3"/>
  <c r="T242" i="3"/>
  <c r="Q242" i="3"/>
  <c r="N242" i="3"/>
  <c r="K242" i="3"/>
  <c r="H242" i="3"/>
  <c r="BD241" i="3"/>
  <c r="AU241" i="3"/>
  <c r="AR241" i="3"/>
  <c r="AO241" i="3"/>
  <c r="AL241" i="3"/>
  <c r="AI241" i="3"/>
  <c r="AF241" i="3"/>
  <c r="AC241" i="3"/>
  <c r="Z241" i="3"/>
  <c r="W241" i="3"/>
  <c r="T241" i="3"/>
  <c r="Q241" i="3"/>
  <c r="N241" i="3"/>
  <c r="K241" i="3"/>
  <c r="H241" i="3"/>
  <c r="AU240" i="3"/>
  <c r="AR240" i="3"/>
  <c r="AO240" i="3"/>
  <c r="AL240" i="3"/>
  <c r="AI240" i="3"/>
  <c r="AF240" i="3"/>
  <c r="AC240" i="3"/>
  <c r="Z240" i="3"/>
  <c r="W240" i="3"/>
  <c r="T240" i="3"/>
  <c r="Q240" i="3"/>
  <c r="N240" i="3"/>
  <c r="K240" i="3"/>
  <c r="H240" i="3"/>
  <c r="BD243" i="3" s="1"/>
  <c r="AO259" i="3"/>
  <c r="AE344" i="3"/>
  <c r="AU60" i="3"/>
  <c r="AU64" i="3"/>
  <c r="AR64" i="3"/>
  <c r="AO64" i="3"/>
  <c r="AL64" i="3"/>
  <c r="AI64" i="3"/>
  <c r="AF64" i="3"/>
  <c r="AC64" i="3"/>
  <c r="Z64" i="3"/>
  <c r="W64" i="3"/>
  <c r="T64" i="3"/>
  <c r="Q64" i="3"/>
  <c r="N64" i="3"/>
  <c r="K64" i="3"/>
  <c r="H64" i="3"/>
  <c r="AU63" i="3"/>
  <c r="AR63" i="3"/>
  <c r="AO63" i="3"/>
  <c r="AL63" i="3"/>
  <c r="AI63" i="3"/>
  <c r="AF63" i="3"/>
  <c r="AC63" i="3"/>
  <c r="Z63" i="3"/>
  <c r="W63" i="3"/>
  <c r="T63" i="3"/>
  <c r="Q63" i="3"/>
  <c r="N63" i="3"/>
  <c r="K63" i="3"/>
  <c r="H63" i="3"/>
  <c r="AU62" i="3"/>
  <c r="AR62" i="3"/>
  <c r="AO62" i="3"/>
  <c r="AL62" i="3"/>
  <c r="AI62" i="3"/>
  <c r="AF62" i="3"/>
  <c r="AC62" i="3"/>
  <c r="Z62" i="3"/>
  <c r="W62" i="3"/>
  <c r="T62" i="3"/>
  <c r="Q62" i="3"/>
  <c r="N62" i="3"/>
  <c r="K62" i="3"/>
  <c r="H62" i="3"/>
  <c r="AU61" i="3"/>
  <c r="AR61" i="3"/>
  <c r="AO61" i="3"/>
  <c r="AL61" i="3"/>
  <c r="AI61" i="3"/>
  <c r="Z61" i="3"/>
  <c r="BD59" i="3"/>
  <c r="AU59" i="3"/>
  <c r="AR59" i="3"/>
  <c r="AO59" i="3"/>
  <c r="AL59" i="3"/>
  <c r="AI59" i="3"/>
  <c r="AF59" i="3"/>
  <c r="AC59" i="3"/>
  <c r="Z59" i="3"/>
  <c r="W59" i="3"/>
  <c r="T59" i="3"/>
  <c r="Q59" i="3"/>
  <c r="N59" i="3"/>
  <c r="K59" i="3"/>
  <c r="H59" i="3"/>
  <c r="AU58" i="3"/>
  <c r="AR58" i="3"/>
  <c r="AO58" i="3"/>
  <c r="AL58" i="3"/>
  <c r="AI58" i="3"/>
  <c r="AF58" i="3"/>
  <c r="AC58" i="3"/>
  <c r="Z58" i="3"/>
  <c r="W58" i="3"/>
  <c r="T58" i="3"/>
  <c r="Q58" i="3"/>
  <c r="N58" i="3"/>
  <c r="K58" i="3"/>
  <c r="H58" i="3"/>
  <c r="AU57" i="3"/>
  <c r="AR57" i="3"/>
  <c r="AO57" i="3"/>
  <c r="AL57" i="3"/>
  <c r="AI57" i="3"/>
  <c r="AF57" i="3"/>
  <c r="AC57" i="3"/>
  <c r="Z57" i="3"/>
  <c r="W57" i="3"/>
  <c r="T57" i="3"/>
  <c r="Q57" i="3"/>
  <c r="N57" i="3"/>
  <c r="K57" i="3"/>
  <c r="H57" i="3"/>
  <c r="AU56" i="3"/>
  <c r="AR56" i="3"/>
  <c r="AO56" i="3"/>
  <c r="AL56" i="3"/>
  <c r="AI56" i="3"/>
  <c r="AF56" i="3"/>
  <c r="AC56" i="3"/>
  <c r="Z56" i="3"/>
  <c r="W56" i="3"/>
  <c r="T56" i="3"/>
  <c r="Q56" i="3"/>
  <c r="N56" i="3"/>
  <c r="K56" i="3"/>
  <c r="H56" i="3"/>
  <c r="BD55" i="3"/>
  <c r="AU55" i="3"/>
  <c r="AR55" i="3"/>
  <c r="AO55" i="3"/>
  <c r="AL55" i="3"/>
  <c r="AI55" i="3"/>
  <c r="AF55" i="3"/>
  <c r="AC55" i="3"/>
  <c r="Z55" i="3"/>
  <c r="W55" i="3"/>
  <c r="T55" i="3"/>
  <c r="Q55" i="3"/>
  <c r="N55" i="3"/>
  <c r="K55" i="3"/>
  <c r="H55" i="3"/>
  <c r="AU54" i="3"/>
  <c r="AR54" i="3"/>
  <c r="AO54" i="3"/>
  <c r="AL54" i="3"/>
  <c r="AI54" i="3"/>
  <c r="AF54" i="3"/>
  <c r="AC54" i="3"/>
  <c r="Z54" i="3"/>
  <c r="W54" i="3"/>
  <c r="T54" i="3"/>
  <c r="Q54" i="3"/>
  <c r="N54" i="3"/>
  <c r="K54" i="3"/>
  <c r="H54" i="3"/>
  <c r="BD57" i="3" s="1"/>
  <c r="AU263" i="3"/>
  <c r="AR263" i="3"/>
  <c r="AO263" i="3"/>
  <c r="AL263" i="3"/>
  <c r="AI263" i="3"/>
  <c r="AF263" i="3"/>
  <c r="AC263" i="3"/>
  <c r="Z263" i="3"/>
  <c r="W263" i="3"/>
  <c r="T263" i="3"/>
  <c r="Q263" i="3"/>
  <c r="N263" i="3"/>
  <c r="K263" i="3"/>
  <c r="H263" i="3"/>
  <c r="AU262" i="3"/>
  <c r="AR262" i="3"/>
  <c r="AO262" i="3"/>
  <c r="AL262" i="3"/>
  <c r="AI262" i="3"/>
  <c r="AF262" i="3"/>
  <c r="AC262" i="3"/>
  <c r="Z262" i="3"/>
  <c r="W262" i="3"/>
  <c r="T262" i="3"/>
  <c r="Q262" i="3"/>
  <c r="N262" i="3"/>
  <c r="K262" i="3"/>
  <c r="H262" i="3"/>
  <c r="AU261" i="3"/>
  <c r="AR261" i="3"/>
  <c r="AO261" i="3"/>
  <c r="AL261" i="3"/>
  <c r="AI261" i="3"/>
  <c r="AF261" i="3"/>
  <c r="AC261" i="3"/>
  <c r="Z261" i="3"/>
  <c r="W261" i="3"/>
  <c r="T261" i="3"/>
  <c r="Q261" i="3"/>
  <c r="N261" i="3"/>
  <c r="K261" i="3"/>
  <c r="H261" i="3"/>
  <c r="AU260" i="3"/>
  <c r="AR260" i="3"/>
  <c r="AO260" i="3"/>
  <c r="AL260" i="3"/>
  <c r="AI260" i="3"/>
  <c r="Z260" i="3"/>
  <c r="BD258" i="3"/>
  <c r="AU258" i="3"/>
  <c r="AR258" i="3"/>
  <c r="AO258" i="3"/>
  <c r="AL258" i="3"/>
  <c r="AI258" i="3"/>
  <c r="AF258" i="3"/>
  <c r="AC258" i="3"/>
  <c r="Z258" i="3"/>
  <c r="W258" i="3"/>
  <c r="T258" i="3"/>
  <c r="Q258" i="3"/>
  <c r="N258" i="3"/>
  <c r="K258" i="3"/>
  <c r="H258" i="3"/>
  <c r="AU257" i="3"/>
  <c r="AR257" i="3"/>
  <c r="AO257" i="3"/>
  <c r="AL257" i="3"/>
  <c r="AI257" i="3"/>
  <c r="AF257" i="3"/>
  <c r="AC257" i="3"/>
  <c r="Z257" i="3"/>
  <c r="W257" i="3"/>
  <c r="T257" i="3"/>
  <c r="Q257" i="3"/>
  <c r="N257" i="3"/>
  <c r="K257" i="3"/>
  <c r="H257" i="3"/>
  <c r="AU256" i="3"/>
  <c r="AR256" i="3"/>
  <c r="AO256" i="3"/>
  <c r="AL256" i="3"/>
  <c r="AI256" i="3"/>
  <c r="AF256" i="3"/>
  <c r="AC256" i="3"/>
  <c r="Z256" i="3"/>
  <c r="W256" i="3"/>
  <c r="T256" i="3"/>
  <c r="Q256" i="3"/>
  <c r="N256" i="3"/>
  <c r="K256" i="3"/>
  <c r="H256" i="3"/>
  <c r="AU255" i="3"/>
  <c r="AR255" i="3"/>
  <c r="AO255" i="3"/>
  <c r="AL255" i="3"/>
  <c r="AI255" i="3"/>
  <c r="AF255" i="3"/>
  <c r="AC255" i="3"/>
  <c r="Z255" i="3"/>
  <c r="W255" i="3"/>
  <c r="T255" i="3"/>
  <c r="Q255" i="3"/>
  <c r="N255" i="3"/>
  <c r="K255" i="3"/>
  <c r="H255" i="3"/>
  <c r="BD254" i="3"/>
  <c r="AU254" i="3"/>
  <c r="AR254" i="3"/>
  <c r="AO254" i="3"/>
  <c r="AL254" i="3"/>
  <c r="AI254" i="3"/>
  <c r="AF254" i="3"/>
  <c r="AC254" i="3"/>
  <c r="Z254" i="3"/>
  <c r="W254" i="3"/>
  <c r="T254" i="3"/>
  <c r="Q254" i="3"/>
  <c r="N254" i="3"/>
  <c r="K254" i="3"/>
  <c r="H254" i="3"/>
  <c r="AU253" i="3"/>
  <c r="AR253" i="3"/>
  <c r="AO253" i="3"/>
  <c r="AL253" i="3"/>
  <c r="AI253" i="3"/>
  <c r="AF253" i="3"/>
  <c r="AC253" i="3"/>
  <c r="Z253" i="3"/>
  <c r="W253" i="3"/>
  <c r="T253" i="3"/>
  <c r="Q253" i="3"/>
  <c r="N253" i="3"/>
  <c r="K253" i="3"/>
  <c r="H253" i="3"/>
  <c r="BD256" i="3" s="1"/>
  <c r="AR233" i="3"/>
  <c r="AU237" i="3"/>
  <c r="AR237" i="3"/>
  <c r="AO237" i="3"/>
  <c r="AL237" i="3"/>
  <c r="AI237" i="3"/>
  <c r="AF237" i="3"/>
  <c r="AC237" i="3"/>
  <c r="Z237" i="3"/>
  <c r="W237" i="3"/>
  <c r="T237" i="3"/>
  <c r="Q237" i="3"/>
  <c r="N237" i="3"/>
  <c r="K237" i="3"/>
  <c r="H237" i="3"/>
  <c r="AU236" i="3"/>
  <c r="AR236" i="3"/>
  <c r="AO236" i="3"/>
  <c r="AL236" i="3"/>
  <c r="AI236" i="3"/>
  <c r="AF236" i="3"/>
  <c r="AC236" i="3"/>
  <c r="Z236" i="3"/>
  <c r="W236" i="3"/>
  <c r="T236" i="3"/>
  <c r="Q236" i="3"/>
  <c r="N236" i="3"/>
  <c r="K236" i="3"/>
  <c r="H236" i="3"/>
  <c r="AU235" i="3"/>
  <c r="AR235" i="3"/>
  <c r="AO235" i="3"/>
  <c r="AL235" i="3"/>
  <c r="AI235" i="3"/>
  <c r="AF235" i="3"/>
  <c r="AC235" i="3"/>
  <c r="Z235" i="3"/>
  <c r="W235" i="3"/>
  <c r="T235" i="3"/>
  <c r="Q235" i="3"/>
  <c r="N235" i="3"/>
  <c r="K235" i="3"/>
  <c r="H235" i="3"/>
  <c r="AU234" i="3"/>
  <c r="AR234" i="3"/>
  <c r="AO234" i="3"/>
  <c r="AL234" i="3"/>
  <c r="AI234" i="3"/>
  <c r="Z234" i="3"/>
  <c r="BD232" i="3"/>
  <c r="AU232" i="3"/>
  <c r="AR232" i="3"/>
  <c r="AO232" i="3"/>
  <c r="AL232" i="3"/>
  <c r="AI232" i="3"/>
  <c r="AF232" i="3"/>
  <c r="AC232" i="3"/>
  <c r="Z232" i="3"/>
  <c r="W232" i="3"/>
  <c r="T232" i="3"/>
  <c r="Q232" i="3"/>
  <c r="N232" i="3"/>
  <c r="K232" i="3"/>
  <c r="H232" i="3"/>
  <c r="AU231" i="3"/>
  <c r="AR231" i="3"/>
  <c r="AO231" i="3"/>
  <c r="AL231" i="3"/>
  <c r="AI231" i="3"/>
  <c r="AF231" i="3"/>
  <c r="AC231" i="3"/>
  <c r="Z231" i="3"/>
  <c r="W231" i="3"/>
  <c r="T231" i="3"/>
  <c r="Q231" i="3"/>
  <c r="N231" i="3"/>
  <c r="K231" i="3"/>
  <c r="H231" i="3"/>
  <c r="AU230" i="3"/>
  <c r="AR230" i="3"/>
  <c r="AO230" i="3"/>
  <c r="AL230" i="3"/>
  <c r="AI230" i="3"/>
  <c r="AF230" i="3"/>
  <c r="AC230" i="3"/>
  <c r="Z230" i="3"/>
  <c r="W230" i="3"/>
  <c r="T230" i="3"/>
  <c r="Q230" i="3"/>
  <c r="N230" i="3"/>
  <c r="K230" i="3"/>
  <c r="H230" i="3"/>
  <c r="AU229" i="3"/>
  <c r="AR229" i="3"/>
  <c r="AO229" i="3"/>
  <c r="AL229" i="3"/>
  <c r="AI229" i="3"/>
  <c r="AF229" i="3"/>
  <c r="AC229" i="3"/>
  <c r="Z229" i="3"/>
  <c r="W229" i="3"/>
  <c r="T229" i="3"/>
  <c r="Q229" i="3"/>
  <c r="N229" i="3"/>
  <c r="K229" i="3"/>
  <c r="H229" i="3"/>
  <c r="BD228" i="3"/>
  <c r="AU228" i="3"/>
  <c r="AR228" i="3"/>
  <c r="AO228" i="3"/>
  <c r="AL228" i="3"/>
  <c r="AI228" i="3"/>
  <c r="AF228" i="3"/>
  <c r="AC228" i="3"/>
  <c r="Z228" i="3"/>
  <c r="W228" i="3"/>
  <c r="T228" i="3"/>
  <c r="Q228" i="3"/>
  <c r="N228" i="3"/>
  <c r="K228" i="3"/>
  <c r="H228" i="3"/>
  <c r="AU227" i="3"/>
  <c r="AR227" i="3"/>
  <c r="AO227" i="3"/>
  <c r="AL227" i="3"/>
  <c r="AI227" i="3"/>
  <c r="AF227" i="3"/>
  <c r="AC227" i="3"/>
  <c r="Z227" i="3"/>
  <c r="W227" i="3"/>
  <c r="T227" i="3"/>
  <c r="Q227" i="3"/>
  <c r="N227" i="3"/>
  <c r="K227" i="3"/>
  <c r="H227" i="3"/>
  <c r="BD230" i="3" s="1"/>
  <c r="AU276" i="3"/>
  <c r="AR276" i="3"/>
  <c r="AO276" i="3"/>
  <c r="AL276" i="3"/>
  <c r="AI276" i="3"/>
  <c r="AF276" i="3"/>
  <c r="AC276" i="3"/>
  <c r="Z276" i="3"/>
  <c r="W276" i="3"/>
  <c r="T276" i="3"/>
  <c r="Q276" i="3"/>
  <c r="N276" i="3"/>
  <c r="K276" i="3"/>
  <c r="H276" i="3"/>
  <c r="AU275" i="3"/>
  <c r="AR275" i="3"/>
  <c r="AO275" i="3"/>
  <c r="AL275" i="3"/>
  <c r="AI275" i="3"/>
  <c r="AF275" i="3"/>
  <c r="AC275" i="3"/>
  <c r="Z275" i="3"/>
  <c r="W275" i="3"/>
  <c r="T275" i="3"/>
  <c r="Q275" i="3"/>
  <c r="N275" i="3"/>
  <c r="K275" i="3"/>
  <c r="H275" i="3"/>
  <c r="AU274" i="3"/>
  <c r="AR274" i="3"/>
  <c r="AO274" i="3"/>
  <c r="AL274" i="3"/>
  <c r="AI274" i="3"/>
  <c r="AF274" i="3"/>
  <c r="AC274" i="3"/>
  <c r="Z274" i="3"/>
  <c r="W274" i="3"/>
  <c r="T274" i="3"/>
  <c r="Q274" i="3"/>
  <c r="N274" i="3"/>
  <c r="K274" i="3"/>
  <c r="H274" i="3"/>
  <c r="AU273" i="3"/>
  <c r="AR273" i="3"/>
  <c r="AO273" i="3"/>
  <c r="AL273" i="3"/>
  <c r="AI273" i="3"/>
  <c r="Z273" i="3"/>
  <c r="BD271" i="3"/>
  <c r="AU271" i="3"/>
  <c r="AR271" i="3"/>
  <c r="AO271" i="3"/>
  <c r="AL271" i="3"/>
  <c r="AI271" i="3"/>
  <c r="AF271" i="3"/>
  <c r="AC271" i="3"/>
  <c r="Z271" i="3"/>
  <c r="W271" i="3"/>
  <c r="T271" i="3"/>
  <c r="Q271" i="3"/>
  <c r="N271" i="3"/>
  <c r="K271" i="3"/>
  <c r="H271" i="3"/>
  <c r="AU270" i="3"/>
  <c r="AR270" i="3"/>
  <c r="AO270" i="3"/>
  <c r="AL270" i="3"/>
  <c r="AI270" i="3"/>
  <c r="AF270" i="3"/>
  <c r="AC270" i="3"/>
  <c r="Z270" i="3"/>
  <c r="W270" i="3"/>
  <c r="T270" i="3"/>
  <c r="Q270" i="3"/>
  <c r="N270" i="3"/>
  <c r="K270" i="3"/>
  <c r="H270" i="3"/>
  <c r="AU269" i="3"/>
  <c r="AR269" i="3"/>
  <c r="AO269" i="3"/>
  <c r="AL269" i="3"/>
  <c r="AI269" i="3"/>
  <c r="AF269" i="3"/>
  <c r="AC269" i="3"/>
  <c r="Z269" i="3"/>
  <c r="W269" i="3"/>
  <c r="T269" i="3"/>
  <c r="Q269" i="3"/>
  <c r="N269" i="3"/>
  <c r="K269" i="3"/>
  <c r="H269" i="3"/>
  <c r="AU268" i="3"/>
  <c r="AR268" i="3"/>
  <c r="AO268" i="3"/>
  <c r="AL268" i="3"/>
  <c r="AI268" i="3"/>
  <c r="AF268" i="3"/>
  <c r="AC268" i="3"/>
  <c r="Z268" i="3"/>
  <c r="W268" i="3"/>
  <c r="T268" i="3"/>
  <c r="Q268" i="3"/>
  <c r="N268" i="3"/>
  <c r="K268" i="3"/>
  <c r="H268" i="3"/>
  <c r="AU267" i="3"/>
  <c r="AR267" i="3"/>
  <c r="AO267" i="3"/>
  <c r="AL267" i="3"/>
  <c r="AI267" i="3"/>
  <c r="AF267" i="3"/>
  <c r="AC267" i="3"/>
  <c r="Z267" i="3"/>
  <c r="W267" i="3"/>
  <c r="Q267" i="3"/>
  <c r="N267" i="3"/>
  <c r="K267" i="3"/>
  <c r="H267" i="3"/>
  <c r="AU266" i="3"/>
  <c r="AR266" i="3"/>
  <c r="AO266" i="3"/>
  <c r="AL266" i="3"/>
  <c r="AI266" i="3"/>
  <c r="AF266" i="3"/>
  <c r="AC266" i="3"/>
  <c r="Z266" i="3"/>
  <c r="W266" i="3"/>
  <c r="T266" i="3"/>
  <c r="Q266" i="3"/>
  <c r="N266" i="3"/>
  <c r="K266" i="3"/>
  <c r="H266" i="3"/>
  <c r="H29" i="4"/>
  <c r="N29" i="4" s="1"/>
  <c r="AK342" i="3"/>
  <c r="H19" i="3"/>
  <c r="H20" i="3"/>
  <c r="H21" i="3"/>
  <c r="H22" i="3"/>
  <c r="H23" i="3"/>
  <c r="H25" i="3"/>
  <c r="H26" i="3"/>
  <c r="H27" i="3"/>
  <c r="H28" i="3"/>
  <c r="AU28" i="3"/>
  <c r="AR28" i="3"/>
  <c r="AO28" i="3"/>
  <c r="AL28" i="3"/>
  <c r="AI28" i="3"/>
  <c r="AF28" i="3"/>
  <c r="AC28" i="3"/>
  <c r="Z28" i="3"/>
  <c r="W28" i="3"/>
  <c r="T28" i="3"/>
  <c r="Q28" i="3"/>
  <c r="N28" i="3"/>
  <c r="K28" i="3"/>
  <c r="AU27" i="3"/>
  <c r="AR27" i="3"/>
  <c r="AO27" i="3"/>
  <c r="AL27" i="3"/>
  <c r="AI27" i="3"/>
  <c r="AF27" i="3"/>
  <c r="AC27" i="3"/>
  <c r="Z27" i="3"/>
  <c r="W27" i="3"/>
  <c r="T27" i="3"/>
  <c r="Q27" i="3"/>
  <c r="N27" i="3"/>
  <c r="K27" i="3"/>
  <c r="AU26" i="3"/>
  <c r="AR26" i="3"/>
  <c r="AO26" i="3"/>
  <c r="AL26" i="3"/>
  <c r="AI26" i="3"/>
  <c r="AF26" i="3"/>
  <c r="AC26" i="3"/>
  <c r="Z26" i="3"/>
  <c r="W26" i="3"/>
  <c r="T26" i="3"/>
  <c r="Q26" i="3"/>
  <c r="N26" i="3"/>
  <c r="K26" i="3"/>
  <c r="BD25" i="3"/>
  <c r="AU25" i="3"/>
  <c r="AR25" i="3"/>
  <c r="AO25" i="3"/>
  <c r="AL25" i="3"/>
  <c r="AI25" i="3"/>
  <c r="AF25" i="3"/>
  <c r="AC25" i="3"/>
  <c r="Z25" i="3"/>
  <c r="W25" i="3"/>
  <c r="T25" i="3"/>
  <c r="Q25" i="3"/>
  <c r="N25" i="3"/>
  <c r="K25" i="3"/>
  <c r="AU23" i="3"/>
  <c r="AO23" i="3"/>
  <c r="AL23" i="3"/>
  <c r="AI23" i="3"/>
  <c r="AF23" i="3"/>
  <c r="AC23" i="3"/>
  <c r="Z23" i="3"/>
  <c r="W23" i="3"/>
  <c r="T23" i="3"/>
  <c r="Q23" i="3"/>
  <c r="N23" i="3"/>
  <c r="K23" i="3"/>
  <c r="AU22" i="3"/>
  <c r="AR22" i="3"/>
  <c r="AO22" i="3"/>
  <c r="AL22" i="3"/>
  <c r="AF22" i="3"/>
  <c r="AC22" i="3"/>
  <c r="W22" i="3"/>
  <c r="N22" i="3"/>
  <c r="K22" i="3"/>
  <c r="AU21" i="3"/>
  <c r="AR21" i="3"/>
  <c r="AO21" i="3"/>
  <c r="AL21" i="3"/>
  <c r="AI21" i="3"/>
  <c r="AF21" i="3"/>
  <c r="AC21" i="3"/>
  <c r="Z21" i="3"/>
  <c r="W21" i="3"/>
  <c r="T21" i="3"/>
  <c r="Q21" i="3"/>
  <c r="N21" i="3"/>
  <c r="K21" i="3"/>
  <c r="BD20" i="3"/>
  <c r="AU20" i="3"/>
  <c r="AR20" i="3"/>
  <c r="AO20" i="3"/>
  <c r="AL20" i="3"/>
  <c r="AI20" i="3"/>
  <c r="AF20" i="3"/>
  <c r="AC20" i="3"/>
  <c r="Z20" i="3"/>
  <c r="W20" i="3"/>
  <c r="T20" i="3"/>
  <c r="Q20" i="3"/>
  <c r="N20" i="3"/>
  <c r="K20" i="3"/>
  <c r="AU19" i="3"/>
  <c r="AR19" i="3"/>
  <c r="AO19" i="3"/>
  <c r="AL19" i="3"/>
  <c r="AI19" i="3"/>
  <c r="AF19" i="3"/>
  <c r="AC19" i="3"/>
  <c r="Z19" i="3"/>
  <c r="W19" i="3"/>
  <c r="T19" i="3"/>
  <c r="Q19" i="3"/>
  <c r="N19" i="3"/>
  <c r="K19" i="3"/>
  <c r="BD22" i="3"/>
  <c r="AE342" i="3"/>
  <c r="AU185" i="3"/>
  <c r="AL132" i="3"/>
  <c r="AU14" i="3"/>
  <c r="AC381" i="3"/>
  <c r="AC206" i="1"/>
  <c r="BA708" i="1"/>
  <c r="BB703" i="1"/>
  <c r="BB701" i="1"/>
  <c r="BB704" i="1"/>
  <c r="BB700" i="1"/>
  <c r="AG130" i="5"/>
  <c r="AH123" i="5"/>
  <c r="AH125" i="5"/>
  <c r="AH126" i="5"/>
  <c r="AH122" i="5"/>
  <c r="AH117" i="5"/>
  <c r="AH115" i="5"/>
  <c r="AH118" i="5"/>
  <c r="AH114" i="5"/>
  <c r="AH99" i="5"/>
  <c r="AH97" i="5"/>
  <c r="AH93" i="5"/>
  <c r="AH95" i="5"/>
  <c r="AH96" i="5"/>
  <c r="AH100" i="5"/>
  <c r="BB191" i="2"/>
  <c r="BB189" i="2"/>
  <c r="BB188" i="2"/>
  <c r="BB190" i="2"/>
  <c r="BB187" i="2"/>
  <c r="BB183" i="2"/>
  <c r="BB182" i="2"/>
  <c r="BB179" i="2"/>
  <c r="BB163" i="2"/>
  <c r="BB161" i="2"/>
  <c r="BB160" i="2"/>
  <c r="BB157" i="2"/>
  <c r="K33" i="4"/>
  <c r="K27" i="4"/>
  <c r="K21" i="4"/>
  <c r="K15" i="4"/>
  <c r="K9" i="4"/>
  <c r="K35" i="4"/>
  <c r="K4" i="4"/>
  <c r="K34" i="4"/>
  <c r="K28" i="4"/>
  <c r="K22" i="4"/>
  <c r="K16" i="4"/>
  <c r="K10" i="4"/>
  <c r="AU147" i="3"/>
  <c r="AU157" i="3"/>
  <c r="AU416" i="3"/>
  <c r="AV412" i="3" s="1"/>
  <c r="AU407" i="3"/>
  <c r="AU400" i="3"/>
  <c r="AU396" i="3"/>
  <c r="AV388" i="3"/>
  <c r="AU399" i="3" s="1"/>
  <c r="AU388" i="3"/>
  <c r="AV387" i="3"/>
  <c r="AU398" i="3" s="1"/>
  <c r="AU387" i="3"/>
  <c r="AV386" i="3"/>
  <c r="AU397" i="3" s="1"/>
  <c r="AU386" i="3"/>
  <c r="AU395" i="3"/>
  <c r="AU394" i="3"/>
  <c r="AU393" i="3"/>
  <c r="AV381" i="3"/>
  <c r="AU392" i="3" s="1"/>
  <c r="AU381" i="3"/>
  <c r="AV361" i="3"/>
  <c r="AV363" i="3" s="1"/>
  <c r="AV347" i="3"/>
  <c r="AV346" i="3"/>
  <c r="K29" i="4"/>
  <c r="AV345" i="3"/>
  <c r="AT345" i="3"/>
  <c r="K23" i="4" s="1"/>
  <c r="AV344" i="3"/>
  <c r="AT344" i="3"/>
  <c r="K17" i="4" s="1"/>
  <c r="K11" i="4"/>
  <c r="AV342" i="3"/>
  <c r="AV349" i="3" s="1"/>
  <c r="AT342" i="3"/>
  <c r="AU341" i="3"/>
  <c r="AU340" i="3"/>
  <c r="AU339" i="3"/>
  <c r="AU336" i="3"/>
  <c r="AU335" i="3"/>
  <c r="AU334" i="3"/>
  <c r="AU333" i="3"/>
  <c r="AU332" i="3"/>
  <c r="AU331" i="3"/>
  <c r="AU345" i="3" s="1"/>
  <c r="AU328" i="3"/>
  <c r="AU327" i="3"/>
  <c r="AU326" i="3"/>
  <c r="AU325" i="3"/>
  <c r="AU323" i="3"/>
  <c r="AU322" i="3"/>
  <c r="AU321" i="3"/>
  <c r="AU320" i="3"/>
  <c r="AU319" i="3"/>
  <c r="AU318" i="3"/>
  <c r="AU315" i="3"/>
  <c r="AU314" i="3"/>
  <c r="AU313" i="3"/>
  <c r="AU312" i="3"/>
  <c r="AU310" i="3"/>
  <c r="AU309" i="3"/>
  <c r="AU308" i="3"/>
  <c r="AU307" i="3"/>
  <c r="AU306" i="3"/>
  <c r="AU305" i="3"/>
  <c r="AU289" i="3"/>
  <c r="AU288" i="3"/>
  <c r="AU287" i="3"/>
  <c r="AU286" i="3"/>
  <c r="AU284" i="3"/>
  <c r="AU283" i="3"/>
  <c r="AU282" i="3"/>
  <c r="AU281" i="3"/>
  <c r="AU280" i="3"/>
  <c r="AU279" i="3"/>
  <c r="AU224" i="3"/>
  <c r="AU223" i="3"/>
  <c r="AU222" i="3"/>
  <c r="AU221" i="3"/>
  <c r="AU219" i="3"/>
  <c r="AU218" i="3"/>
  <c r="AU217" i="3"/>
  <c r="AU216" i="3"/>
  <c r="AU215" i="3"/>
  <c r="AU214" i="3"/>
  <c r="AU211" i="3"/>
  <c r="AU210" i="3"/>
  <c r="AU209" i="3"/>
  <c r="AU208" i="3"/>
  <c r="AU206" i="3"/>
  <c r="AU205" i="3"/>
  <c r="AU204" i="3"/>
  <c r="AU203" i="3"/>
  <c r="AU202" i="3"/>
  <c r="AU201" i="3"/>
  <c r="AU198" i="3"/>
  <c r="AU197" i="3"/>
  <c r="AU196" i="3"/>
  <c r="AU195" i="3"/>
  <c r="AU193" i="3"/>
  <c r="AU192" i="3"/>
  <c r="AU191" i="3"/>
  <c r="AU190" i="3"/>
  <c r="AU189" i="3"/>
  <c r="AU188" i="3"/>
  <c r="AU184" i="3"/>
  <c r="AU183" i="3"/>
  <c r="AU182" i="3"/>
  <c r="AU180" i="3"/>
  <c r="AU179" i="3"/>
  <c r="AU178" i="3"/>
  <c r="AU177" i="3"/>
  <c r="AU176" i="3"/>
  <c r="AU173" i="3"/>
  <c r="AU172" i="3"/>
  <c r="AU171" i="3"/>
  <c r="AU170" i="3"/>
  <c r="AU169" i="3"/>
  <c r="AU167" i="3"/>
  <c r="AU166" i="3"/>
  <c r="AU165" i="3"/>
  <c r="AU164" i="3"/>
  <c r="AU163" i="3"/>
  <c r="AU160" i="3"/>
  <c r="AU159" i="3"/>
  <c r="AU158" i="3"/>
  <c r="AU154" i="3"/>
  <c r="AU153" i="3"/>
  <c r="AU152" i="3"/>
  <c r="AU151" i="3"/>
  <c r="AU148" i="3"/>
  <c r="AU146" i="3"/>
  <c r="AU143" i="3"/>
  <c r="AU142" i="3"/>
  <c r="AU141" i="3"/>
  <c r="AU140" i="3"/>
  <c r="AU139" i="3"/>
  <c r="AU136" i="3"/>
  <c r="AU135" i="3"/>
  <c r="AU134" i="3"/>
  <c r="AU133" i="3"/>
  <c r="AU131" i="3"/>
  <c r="AU130" i="3"/>
  <c r="AU129" i="3"/>
  <c r="AU128" i="3"/>
  <c r="AU127" i="3"/>
  <c r="AU124" i="3"/>
  <c r="AU123" i="3"/>
  <c r="AU122" i="3"/>
  <c r="AU121" i="3"/>
  <c r="AU119" i="3"/>
  <c r="AU118" i="3"/>
  <c r="AU117" i="3"/>
  <c r="AU116" i="3"/>
  <c r="AU115" i="3"/>
  <c r="AU112" i="3"/>
  <c r="AU111" i="3"/>
  <c r="AU110" i="3"/>
  <c r="AU109" i="3"/>
  <c r="AU108" i="3"/>
  <c r="AU106" i="3"/>
  <c r="AU105" i="3"/>
  <c r="AU104" i="3"/>
  <c r="AU103" i="3"/>
  <c r="AU102" i="3"/>
  <c r="AU99" i="3"/>
  <c r="AU98" i="3"/>
  <c r="AU97" i="3"/>
  <c r="AU96" i="3"/>
  <c r="AU94" i="3"/>
  <c r="AU93" i="3"/>
  <c r="AU92" i="3"/>
  <c r="AU91" i="3"/>
  <c r="AU90" i="3"/>
  <c r="AU87" i="3"/>
  <c r="AU86" i="3"/>
  <c r="AU85" i="3"/>
  <c r="AU84" i="3"/>
  <c r="AU82" i="3"/>
  <c r="AU81" i="3"/>
  <c r="AU80" i="3"/>
  <c r="AU79" i="3"/>
  <c r="AU78" i="3"/>
  <c r="AU346" i="3" s="1"/>
  <c r="AU75" i="3"/>
  <c r="AU74" i="3"/>
  <c r="AU71" i="3"/>
  <c r="AU70" i="3"/>
  <c r="AU69" i="3"/>
  <c r="AU68" i="3"/>
  <c r="AU67" i="3"/>
  <c r="AU51" i="3"/>
  <c r="AU50" i="3"/>
  <c r="AU49" i="3"/>
  <c r="AU47" i="3"/>
  <c r="AU46" i="3"/>
  <c r="AU45" i="3"/>
  <c r="AU44" i="3"/>
  <c r="AU43" i="3"/>
  <c r="AU344" i="3" s="1"/>
  <c r="AU40" i="3"/>
  <c r="AU39" i="3"/>
  <c r="AU38" i="3"/>
  <c r="AU37" i="3"/>
  <c r="AU35" i="3"/>
  <c r="AU34" i="3"/>
  <c r="AU33" i="3"/>
  <c r="AU32" i="3"/>
  <c r="AU31" i="3"/>
  <c r="AU16" i="3"/>
  <c r="AU15" i="3"/>
  <c r="AU13" i="3"/>
  <c r="AU11" i="3"/>
  <c r="AU10" i="3"/>
  <c r="AU9" i="3"/>
  <c r="AU8" i="3"/>
  <c r="AU7" i="3"/>
  <c r="X127" i="5"/>
  <c r="X111" i="5"/>
  <c r="X110" i="5"/>
  <c r="X109" i="5"/>
  <c r="X108" i="5"/>
  <c r="X107" i="5"/>
  <c r="X106" i="5"/>
  <c r="X105" i="5"/>
  <c r="X104" i="5"/>
  <c r="Y92" i="5"/>
  <c r="X103" i="5" s="1"/>
  <c r="Y74" i="5"/>
  <c r="W74" i="5"/>
  <c r="X73" i="5"/>
  <c r="X72" i="5"/>
  <c r="X71" i="5"/>
  <c r="X70" i="5"/>
  <c r="X69" i="5"/>
  <c r="X68" i="5"/>
  <c r="X66" i="5"/>
  <c r="X65" i="5"/>
  <c r="X64" i="5"/>
  <c r="X63" i="5"/>
  <c r="X62" i="5"/>
  <c r="X61" i="5"/>
  <c r="X59" i="5"/>
  <c r="X58" i="5"/>
  <c r="X57" i="5"/>
  <c r="X56" i="5"/>
  <c r="X55" i="5"/>
  <c r="X54" i="5"/>
  <c r="X52" i="5"/>
  <c r="X51" i="5"/>
  <c r="X50" i="5"/>
  <c r="X49" i="5"/>
  <c r="X48" i="5"/>
  <c r="X47" i="5"/>
  <c r="X45" i="5"/>
  <c r="X44" i="5"/>
  <c r="X43" i="5"/>
  <c r="X42" i="5"/>
  <c r="X41" i="5"/>
  <c r="X40" i="5"/>
  <c r="X38" i="5"/>
  <c r="X37" i="5"/>
  <c r="X36" i="5"/>
  <c r="X35" i="5"/>
  <c r="X34" i="5"/>
  <c r="X33" i="5"/>
  <c r="X31" i="5"/>
  <c r="X30" i="5"/>
  <c r="X29" i="5"/>
  <c r="X28" i="5"/>
  <c r="X27" i="5"/>
  <c r="X26" i="5"/>
  <c r="X24" i="5"/>
  <c r="X23" i="5"/>
  <c r="X22" i="5"/>
  <c r="X21" i="5"/>
  <c r="X20" i="5"/>
  <c r="X19" i="5"/>
  <c r="X17" i="5"/>
  <c r="X16" i="5"/>
  <c r="X15" i="5"/>
  <c r="X14" i="5"/>
  <c r="X13" i="5"/>
  <c r="X12" i="5"/>
  <c r="X10" i="5"/>
  <c r="X9" i="5"/>
  <c r="X8" i="5"/>
  <c r="X7" i="5"/>
  <c r="X6" i="5"/>
  <c r="X5" i="5"/>
  <c r="X74" i="5" s="1"/>
  <c r="U127" i="5"/>
  <c r="U111" i="5"/>
  <c r="U110" i="5"/>
  <c r="U109" i="5"/>
  <c r="U108" i="5"/>
  <c r="U107" i="5"/>
  <c r="U106" i="5"/>
  <c r="U105" i="5"/>
  <c r="U104" i="5"/>
  <c r="V92" i="5"/>
  <c r="U103" i="5" s="1"/>
  <c r="V74" i="5"/>
  <c r="T74" i="5"/>
  <c r="U73" i="5"/>
  <c r="U72" i="5"/>
  <c r="U71" i="5"/>
  <c r="U70" i="5"/>
  <c r="U69" i="5"/>
  <c r="U68" i="5"/>
  <c r="U66" i="5"/>
  <c r="U65" i="5"/>
  <c r="U64" i="5"/>
  <c r="U63" i="5"/>
  <c r="U62" i="5"/>
  <c r="U61" i="5"/>
  <c r="U59" i="5"/>
  <c r="U58" i="5"/>
  <c r="U57" i="5"/>
  <c r="U56" i="5"/>
  <c r="U55" i="5"/>
  <c r="U54" i="5"/>
  <c r="U52" i="5"/>
  <c r="U51" i="5"/>
  <c r="U50" i="5"/>
  <c r="U49" i="5"/>
  <c r="U48" i="5"/>
  <c r="U47" i="5"/>
  <c r="U45" i="5"/>
  <c r="U44" i="5"/>
  <c r="U43" i="5"/>
  <c r="U42" i="5"/>
  <c r="U41" i="5"/>
  <c r="U40" i="5"/>
  <c r="U38" i="5"/>
  <c r="U37" i="5"/>
  <c r="U36" i="5"/>
  <c r="U35" i="5"/>
  <c r="U34" i="5"/>
  <c r="U33" i="5"/>
  <c r="U31" i="5"/>
  <c r="U30" i="5"/>
  <c r="U29" i="5"/>
  <c r="U28" i="5"/>
  <c r="U27" i="5"/>
  <c r="U26" i="5"/>
  <c r="U24" i="5"/>
  <c r="U23" i="5"/>
  <c r="U22" i="5"/>
  <c r="U21" i="5"/>
  <c r="U20" i="5"/>
  <c r="U19" i="5"/>
  <c r="U17" i="5"/>
  <c r="U16" i="5"/>
  <c r="U15" i="5"/>
  <c r="U14" i="5"/>
  <c r="U13" i="5"/>
  <c r="U12" i="5"/>
  <c r="U10" i="5"/>
  <c r="U9" i="5"/>
  <c r="U8" i="5"/>
  <c r="U7" i="5"/>
  <c r="U6" i="5"/>
  <c r="U5" i="5"/>
  <c r="U74" i="5" s="1"/>
  <c r="AG133" i="2"/>
  <c r="BA129" i="2"/>
  <c r="BA125" i="2"/>
  <c r="BA122" i="2"/>
  <c r="BA118" i="2"/>
  <c r="BA115" i="2"/>
  <c r="BA111" i="2"/>
  <c r="BA108" i="2"/>
  <c r="BA104" i="2"/>
  <c r="BA101" i="2"/>
  <c r="BA97" i="2"/>
  <c r="BA94" i="2"/>
  <c r="BA90" i="2"/>
  <c r="BA87" i="2"/>
  <c r="BA80" i="2"/>
  <c r="BA76" i="2"/>
  <c r="BA73" i="2"/>
  <c r="BA69" i="2"/>
  <c r="BA66" i="2"/>
  <c r="BA62" i="2"/>
  <c r="BA59" i="2"/>
  <c r="BA55" i="2"/>
  <c r="BA52" i="2"/>
  <c r="BA48" i="2"/>
  <c r="BA45" i="2"/>
  <c r="BA41" i="2"/>
  <c r="BA38" i="2"/>
  <c r="BA34" i="2"/>
  <c r="BA31" i="2"/>
  <c r="BA27" i="2"/>
  <c r="BA24" i="2"/>
  <c r="BA20" i="2"/>
  <c r="BA13" i="2"/>
  <c r="BA6" i="2"/>
  <c r="AL192" i="2"/>
  <c r="AL175" i="2"/>
  <c r="AL173" i="2"/>
  <c r="AL172" i="2"/>
  <c r="AL169" i="2"/>
  <c r="AM164" i="2"/>
  <c r="AL176" i="2" s="1"/>
  <c r="AL164" i="2"/>
  <c r="AM162" i="2"/>
  <c r="AL174" i="2" s="1"/>
  <c r="AL162" i="2"/>
  <c r="AM159" i="2"/>
  <c r="AL171" i="2" s="1"/>
  <c r="AL159" i="2"/>
  <c r="AM158" i="2"/>
  <c r="AL170" i="2" s="1"/>
  <c r="AL158" i="2"/>
  <c r="AM156" i="2"/>
  <c r="AL168" i="2" s="1"/>
  <c r="AL156" i="2"/>
  <c r="AM130" i="2"/>
  <c r="AK130" i="2"/>
  <c r="AL129" i="2"/>
  <c r="AL128" i="2"/>
  <c r="AL127" i="2"/>
  <c r="AL126" i="2"/>
  <c r="AL125" i="2"/>
  <c r="AL124" i="2"/>
  <c r="AL122" i="2"/>
  <c r="AL121" i="2"/>
  <c r="AL120" i="2"/>
  <c r="AL119" i="2"/>
  <c r="AL118" i="2"/>
  <c r="AL117" i="2"/>
  <c r="AL115" i="2"/>
  <c r="AL114" i="2"/>
  <c r="AL113" i="2"/>
  <c r="AL112" i="2"/>
  <c r="AL111" i="2"/>
  <c r="AL110" i="2"/>
  <c r="AL108" i="2"/>
  <c r="AL107" i="2"/>
  <c r="AL106" i="2"/>
  <c r="AL105" i="2"/>
  <c r="AL104" i="2"/>
  <c r="AL103" i="2"/>
  <c r="AL101" i="2"/>
  <c r="AL100" i="2"/>
  <c r="AL99" i="2"/>
  <c r="AL98" i="2"/>
  <c r="AL97" i="2"/>
  <c r="AL96" i="2"/>
  <c r="AL94" i="2"/>
  <c r="AL93" i="2"/>
  <c r="AL92" i="2"/>
  <c r="AL91" i="2"/>
  <c r="AL90" i="2"/>
  <c r="AL89" i="2"/>
  <c r="AL87" i="2"/>
  <c r="AL86" i="2"/>
  <c r="AL85" i="2"/>
  <c r="AL84" i="2"/>
  <c r="AL83" i="2"/>
  <c r="AL82" i="2"/>
  <c r="AL80" i="2"/>
  <c r="AL79" i="2"/>
  <c r="AL78" i="2"/>
  <c r="AL77" i="2"/>
  <c r="AL76" i="2"/>
  <c r="AL75" i="2"/>
  <c r="AL73" i="2"/>
  <c r="AL72" i="2"/>
  <c r="AL71" i="2"/>
  <c r="AL70" i="2"/>
  <c r="AL69" i="2"/>
  <c r="AL68" i="2"/>
  <c r="AL66" i="2"/>
  <c r="AL65" i="2"/>
  <c r="AL64" i="2"/>
  <c r="AL63" i="2"/>
  <c r="AL62" i="2"/>
  <c r="AL61" i="2"/>
  <c r="AL59" i="2"/>
  <c r="AL58" i="2"/>
  <c r="AL57" i="2"/>
  <c r="AL56" i="2"/>
  <c r="AL55" i="2"/>
  <c r="AL54" i="2"/>
  <c r="AL52" i="2"/>
  <c r="AL51" i="2"/>
  <c r="AL50" i="2"/>
  <c r="AL49" i="2"/>
  <c r="AL48" i="2"/>
  <c r="AL47" i="2"/>
  <c r="AL45" i="2"/>
  <c r="AL44" i="2"/>
  <c r="AL43" i="2"/>
  <c r="AL42" i="2"/>
  <c r="AL41" i="2"/>
  <c r="AL40" i="2"/>
  <c r="AL38" i="2"/>
  <c r="AL37" i="2"/>
  <c r="AL36" i="2"/>
  <c r="AL35" i="2"/>
  <c r="AL34" i="2"/>
  <c r="AL33" i="2"/>
  <c r="AL31" i="2"/>
  <c r="AL30" i="2"/>
  <c r="AL29" i="2"/>
  <c r="AL28" i="2"/>
  <c r="AL27" i="2"/>
  <c r="AL26" i="2"/>
  <c r="AL24" i="2"/>
  <c r="AL23" i="2"/>
  <c r="AL22" i="2"/>
  <c r="AL21" i="2"/>
  <c r="AL20" i="2"/>
  <c r="AL19" i="2"/>
  <c r="AL17" i="2"/>
  <c r="AL16" i="2"/>
  <c r="AL15" i="2"/>
  <c r="AL14" i="2"/>
  <c r="AL13" i="2"/>
  <c r="AL12" i="2"/>
  <c r="AL10" i="2"/>
  <c r="AL9" i="2"/>
  <c r="AL8" i="2"/>
  <c r="AL7" i="2"/>
  <c r="AL6" i="2"/>
  <c r="AL130" i="2"/>
  <c r="AO192" i="2"/>
  <c r="AO181" i="2"/>
  <c r="AO175" i="2"/>
  <c r="AO173" i="2"/>
  <c r="AO172" i="2"/>
  <c r="AO169" i="2"/>
  <c r="AP164" i="2"/>
  <c r="AO176" i="2" s="1"/>
  <c r="AO164" i="2"/>
  <c r="AP162" i="2"/>
  <c r="AO174" i="2" s="1"/>
  <c r="AO162" i="2"/>
  <c r="AP159" i="2"/>
  <c r="AO171" i="2" s="1"/>
  <c r="AO159" i="2"/>
  <c r="AP158" i="2"/>
  <c r="AO170" i="2" s="1"/>
  <c r="AO158" i="2"/>
  <c r="AP156" i="2"/>
  <c r="AO168" i="2" s="1"/>
  <c r="AO156" i="2"/>
  <c r="AP130" i="2"/>
  <c r="AN130" i="2"/>
  <c r="AO129" i="2"/>
  <c r="AO128" i="2"/>
  <c r="AO127" i="2"/>
  <c r="AO126" i="2"/>
  <c r="AO125" i="2"/>
  <c r="AO124" i="2"/>
  <c r="AO122" i="2"/>
  <c r="AO121" i="2"/>
  <c r="AO120" i="2"/>
  <c r="AO119" i="2"/>
  <c r="AO118" i="2"/>
  <c r="AO117" i="2"/>
  <c r="AO115" i="2"/>
  <c r="AO114" i="2"/>
  <c r="AO113" i="2"/>
  <c r="AO112" i="2"/>
  <c r="AO111" i="2"/>
  <c r="AO110" i="2"/>
  <c r="AO108" i="2"/>
  <c r="AO107" i="2"/>
  <c r="AO106" i="2"/>
  <c r="AO105" i="2"/>
  <c r="AO104" i="2"/>
  <c r="AO103" i="2"/>
  <c r="AO101" i="2"/>
  <c r="AO100" i="2"/>
  <c r="AO99" i="2"/>
  <c r="AO98" i="2"/>
  <c r="AO97" i="2"/>
  <c r="AO96" i="2"/>
  <c r="AO94" i="2"/>
  <c r="AO93" i="2"/>
  <c r="AO92" i="2"/>
  <c r="AO91" i="2"/>
  <c r="AO90" i="2"/>
  <c r="AO89" i="2"/>
  <c r="AO87" i="2"/>
  <c r="AO86" i="2"/>
  <c r="AO85" i="2"/>
  <c r="AO84" i="2"/>
  <c r="AO83" i="2"/>
  <c r="AO82" i="2"/>
  <c r="AO80" i="2"/>
  <c r="AO79" i="2"/>
  <c r="AO78" i="2"/>
  <c r="AO77" i="2"/>
  <c r="AO76" i="2"/>
  <c r="AO75" i="2"/>
  <c r="AO73" i="2"/>
  <c r="AO72" i="2"/>
  <c r="AO71" i="2"/>
  <c r="AO70" i="2"/>
  <c r="AO69" i="2"/>
  <c r="AO68" i="2"/>
  <c r="AO66" i="2"/>
  <c r="AO65" i="2"/>
  <c r="AO64" i="2"/>
  <c r="AO63" i="2"/>
  <c r="AO62" i="2"/>
  <c r="AO61" i="2"/>
  <c r="AO59" i="2"/>
  <c r="AO58" i="2"/>
  <c r="AO57" i="2"/>
  <c r="AO56" i="2"/>
  <c r="AO55" i="2"/>
  <c r="AO54" i="2"/>
  <c r="AO52" i="2"/>
  <c r="AO51" i="2"/>
  <c r="AO50" i="2"/>
  <c r="AO49" i="2"/>
  <c r="AO48" i="2"/>
  <c r="AO47" i="2"/>
  <c r="AO45" i="2"/>
  <c r="AO44" i="2"/>
  <c r="AO43" i="2"/>
  <c r="AO42" i="2"/>
  <c r="AO41" i="2"/>
  <c r="AO40" i="2"/>
  <c r="AO38" i="2"/>
  <c r="AO37" i="2"/>
  <c r="AO36" i="2"/>
  <c r="AO35" i="2"/>
  <c r="AO34" i="2"/>
  <c r="AO33" i="2"/>
  <c r="AO31" i="2"/>
  <c r="AO30" i="2"/>
  <c r="AO29" i="2"/>
  <c r="AO28" i="2"/>
  <c r="AO27" i="2"/>
  <c r="AO26" i="2"/>
  <c r="AO24" i="2"/>
  <c r="AO23" i="2"/>
  <c r="AO22" i="2"/>
  <c r="AO21" i="2"/>
  <c r="AO20" i="2"/>
  <c r="AO19" i="2"/>
  <c r="AO17" i="2"/>
  <c r="AO16" i="2"/>
  <c r="AO15" i="2"/>
  <c r="AO14" i="2"/>
  <c r="AO13" i="2"/>
  <c r="AO12" i="2"/>
  <c r="AO10" i="2"/>
  <c r="AO9" i="2"/>
  <c r="AO8" i="2"/>
  <c r="AO7" i="2"/>
  <c r="AO6" i="2"/>
  <c r="AO130" i="2"/>
  <c r="AZ653" i="1"/>
  <c r="BA624" i="1"/>
  <c r="BA620" i="1"/>
  <c r="BA596" i="1"/>
  <c r="BA592" i="1"/>
  <c r="BA589" i="1"/>
  <c r="BA584" i="1"/>
  <c r="BA563" i="1"/>
  <c r="BA559" i="1"/>
  <c r="BA554" i="1"/>
  <c r="BA550" i="1"/>
  <c r="BA547" i="1"/>
  <c r="BA543" i="1"/>
  <c r="BA540" i="1"/>
  <c r="BA536" i="1"/>
  <c r="BA533" i="1"/>
  <c r="BA529" i="1"/>
  <c r="BA522" i="1"/>
  <c r="BA519" i="1"/>
  <c r="BA514" i="1"/>
  <c r="BA511" i="1"/>
  <c r="BA504" i="1"/>
  <c r="BA500" i="1"/>
  <c r="BA497" i="1"/>
  <c r="BA493" i="1"/>
  <c r="BA490" i="1"/>
  <c r="BA486" i="1"/>
  <c r="BA483" i="1"/>
  <c r="BA479" i="1"/>
  <c r="BA476" i="1"/>
  <c r="BA472" i="1"/>
  <c r="BA469" i="1"/>
  <c r="BA465" i="1"/>
  <c r="BN672" i="1" s="1"/>
  <c r="BA460" i="1"/>
  <c r="BA456" i="1"/>
  <c r="BA453" i="1"/>
  <c r="BA449" i="1"/>
  <c r="BA446" i="1"/>
  <c r="BA442" i="1"/>
  <c r="BA438" i="1"/>
  <c r="BA431" i="1"/>
  <c r="BA427" i="1"/>
  <c r="BA424" i="1"/>
  <c r="BA420" i="1"/>
  <c r="BA417" i="1"/>
  <c r="BA413" i="1"/>
  <c r="BA409" i="1"/>
  <c r="BA405" i="1"/>
  <c r="BA395" i="1"/>
  <c r="BA391" i="1"/>
  <c r="BA388" i="1"/>
  <c r="BA384" i="1"/>
  <c r="BA381" i="1"/>
  <c r="BA377" i="1"/>
  <c r="BA374" i="1"/>
  <c r="BA370" i="1"/>
  <c r="BA367" i="1"/>
  <c r="BA363" i="1"/>
  <c r="BA360" i="1"/>
  <c r="BA356" i="1"/>
  <c r="BA353" i="1"/>
  <c r="BA349" i="1"/>
  <c r="BA346" i="1"/>
  <c r="BA342" i="1"/>
  <c r="BA339" i="1"/>
  <c r="BA335" i="1"/>
  <c r="BA332" i="1"/>
  <c r="BA328" i="1"/>
  <c r="BA325" i="1"/>
  <c r="BA321" i="1"/>
  <c r="BA318" i="1"/>
  <c r="BA314" i="1"/>
  <c r="BA311" i="1"/>
  <c r="BA307" i="1"/>
  <c r="BA304" i="1"/>
  <c r="BA300" i="1"/>
  <c r="BA297" i="1"/>
  <c r="BA293" i="1"/>
  <c r="BA286" i="1"/>
  <c r="BA279" i="1"/>
  <c r="BA276" i="1"/>
  <c r="BA269" i="1"/>
  <c r="BA265" i="1"/>
  <c r="BA262" i="1"/>
  <c r="BA258" i="1"/>
  <c r="BA255" i="1"/>
  <c r="BA251" i="1"/>
  <c r="BA244" i="1"/>
  <c r="BA241" i="1"/>
  <c r="BA237" i="1"/>
  <c r="BA234" i="1"/>
  <c r="BA230" i="1"/>
  <c r="BA227" i="1"/>
  <c r="BA223" i="1"/>
  <c r="BA220" i="1"/>
  <c r="BA216" i="1"/>
  <c r="BA213" i="1"/>
  <c r="BA203" i="1"/>
  <c r="BA196" i="1"/>
  <c r="BA192" i="1"/>
  <c r="BA189" i="1"/>
  <c r="BA185" i="1"/>
  <c r="BA182" i="1"/>
  <c r="BA175" i="1"/>
  <c r="BA171" i="1"/>
  <c r="BA166" i="1"/>
  <c r="BA162" i="1"/>
  <c r="BA159" i="1"/>
  <c r="BA155" i="1"/>
  <c r="BA152" i="1"/>
  <c r="BA148" i="1"/>
  <c r="BA145" i="1"/>
  <c r="BA141" i="1"/>
  <c r="BA138" i="1"/>
  <c r="BA134" i="1"/>
  <c r="BA128" i="1"/>
  <c r="BA124" i="1"/>
  <c r="BA121" i="1"/>
  <c r="BA117" i="1"/>
  <c r="BA110" i="1"/>
  <c r="BN670" i="1" s="1"/>
  <c r="BA107" i="1"/>
  <c r="BA103" i="1"/>
  <c r="BA100" i="1"/>
  <c r="BA96" i="1"/>
  <c r="BA93" i="1"/>
  <c r="BA89" i="1"/>
  <c r="BA86" i="1"/>
  <c r="BA82" i="1"/>
  <c r="BA79" i="1"/>
  <c r="BA75" i="1"/>
  <c r="BA72" i="1"/>
  <c r="BA68" i="1"/>
  <c r="BA65" i="1"/>
  <c r="BA61" i="1"/>
  <c r="BA58" i="1"/>
  <c r="BA54" i="1"/>
  <c r="BA48" i="1"/>
  <c r="BA40" i="1"/>
  <c r="BA36" i="1"/>
  <c r="BA29" i="1"/>
  <c r="BA26" i="1"/>
  <c r="BA22" i="1"/>
  <c r="BA19" i="1"/>
  <c r="BA15" i="1"/>
  <c r="BA12" i="1"/>
  <c r="BA7" i="1"/>
  <c r="AR705" i="1"/>
  <c r="AS678" i="1"/>
  <c r="AR689" i="1" s="1"/>
  <c r="AR678" i="1"/>
  <c r="AR688" i="1"/>
  <c r="AS676" i="1"/>
  <c r="AR687" i="1" s="1"/>
  <c r="AR676" i="1"/>
  <c r="AS675" i="1"/>
  <c r="AR686" i="1" s="1"/>
  <c r="AR675" i="1"/>
  <c r="AR685" i="1"/>
  <c r="AS673" i="1"/>
  <c r="AR684" i="1" s="1"/>
  <c r="AR673" i="1"/>
  <c r="AR683" i="1"/>
  <c r="AR682" i="1"/>
  <c r="AR681" i="1"/>
  <c r="AS641" i="1"/>
  <c r="AQ641" i="1"/>
  <c r="AR624" i="1"/>
  <c r="AR623" i="1"/>
  <c r="AR622" i="1"/>
  <c r="AR621" i="1"/>
  <c r="AR620" i="1"/>
  <c r="AR619" i="1"/>
  <c r="AR596" i="1"/>
  <c r="AR595" i="1"/>
  <c r="AR594" i="1"/>
  <c r="AR593" i="1"/>
  <c r="AR592" i="1"/>
  <c r="AR591" i="1"/>
  <c r="AR589" i="1"/>
  <c r="AR588" i="1"/>
  <c r="AR587" i="1"/>
  <c r="AR585" i="1"/>
  <c r="AR584" i="1"/>
  <c r="AR583" i="1"/>
  <c r="AR563" i="1"/>
  <c r="AR562" i="1"/>
  <c r="AR561" i="1"/>
  <c r="AR560" i="1"/>
  <c r="AR559" i="1"/>
  <c r="AR558" i="1"/>
  <c r="AR556" i="1"/>
  <c r="AR554" i="1"/>
  <c r="AR553" i="1"/>
  <c r="AR552" i="1"/>
  <c r="AR551" i="1"/>
  <c r="AR550" i="1"/>
  <c r="AR549" i="1"/>
  <c r="AR547" i="1"/>
  <c r="AR546" i="1"/>
  <c r="AR545" i="1"/>
  <c r="AR544" i="1"/>
  <c r="AR543" i="1"/>
  <c r="AR542" i="1"/>
  <c r="AR540" i="1"/>
  <c r="AR539" i="1"/>
  <c r="AR538" i="1"/>
  <c r="AR537" i="1"/>
  <c r="AR536" i="1"/>
  <c r="AR535" i="1"/>
  <c r="AR533" i="1"/>
  <c r="AR532" i="1"/>
  <c r="AR531" i="1"/>
  <c r="AR530" i="1"/>
  <c r="AR529" i="1"/>
  <c r="AR528" i="1"/>
  <c r="AR526" i="1"/>
  <c r="AR525" i="1"/>
  <c r="AR524" i="1"/>
  <c r="AR523" i="1"/>
  <c r="AR522" i="1"/>
  <c r="AR521" i="1"/>
  <c r="AR519" i="1"/>
  <c r="AR518" i="1"/>
  <c r="AR516" i="1"/>
  <c r="AR515" i="1"/>
  <c r="AR514" i="1"/>
  <c r="AR513" i="1"/>
  <c r="AR511" i="1"/>
  <c r="AR510" i="1"/>
  <c r="AR509" i="1"/>
  <c r="AR508" i="1"/>
  <c r="AR507" i="1"/>
  <c r="AR506" i="1"/>
  <c r="AR504" i="1"/>
  <c r="AR503" i="1"/>
  <c r="AR502" i="1"/>
  <c r="AR501" i="1"/>
  <c r="AR500" i="1"/>
  <c r="AR499" i="1"/>
  <c r="AR497" i="1"/>
  <c r="AR496" i="1"/>
  <c r="AR495" i="1"/>
  <c r="AR494" i="1"/>
  <c r="AR493" i="1"/>
  <c r="AR492" i="1"/>
  <c r="AR490" i="1"/>
  <c r="AR489" i="1"/>
  <c r="AR488" i="1"/>
  <c r="AR487" i="1"/>
  <c r="AR486" i="1"/>
  <c r="AR485" i="1"/>
  <c r="AR483" i="1"/>
  <c r="AR482" i="1"/>
  <c r="AR481" i="1"/>
  <c r="AR480" i="1"/>
  <c r="AR479" i="1"/>
  <c r="AR478" i="1"/>
  <c r="AR476" i="1"/>
  <c r="AR475" i="1"/>
  <c r="AR474" i="1"/>
  <c r="AR473" i="1"/>
  <c r="AR472" i="1"/>
  <c r="AR471" i="1"/>
  <c r="AR469" i="1"/>
  <c r="AR468" i="1"/>
  <c r="AR467" i="1"/>
  <c r="AR466" i="1"/>
  <c r="AR465" i="1"/>
  <c r="AR464" i="1"/>
  <c r="AR462" i="1"/>
  <c r="AR460" i="1"/>
  <c r="AR459" i="1"/>
  <c r="AR458" i="1"/>
  <c r="AR457" i="1"/>
  <c r="AR456" i="1"/>
  <c r="AR455" i="1"/>
  <c r="AR453" i="1"/>
  <c r="AR452" i="1"/>
  <c r="AR451" i="1"/>
  <c r="AR450" i="1"/>
  <c r="AR449" i="1"/>
  <c r="AR448" i="1"/>
  <c r="AR446" i="1"/>
  <c r="AR445" i="1"/>
  <c r="AR444" i="1"/>
  <c r="AR443" i="1"/>
  <c r="AR442" i="1"/>
  <c r="AR441" i="1"/>
  <c r="AR438" i="1"/>
  <c r="AR437" i="1"/>
  <c r="AR436" i="1"/>
  <c r="AR435" i="1"/>
  <c r="AR434" i="1"/>
  <c r="AR433" i="1"/>
  <c r="AR431" i="1"/>
  <c r="AR430" i="1"/>
  <c r="AR429" i="1"/>
  <c r="AR428" i="1"/>
  <c r="AR427" i="1"/>
  <c r="AR426" i="1"/>
  <c r="AR424" i="1"/>
  <c r="AR423" i="1"/>
  <c r="AR422" i="1"/>
  <c r="AR421" i="1"/>
  <c r="AR420" i="1"/>
  <c r="AR419" i="1"/>
  <c r="AR417" i="1"/>
  <c r="AR416" i="1"/>
  <c r="AR415" i="1"/>
  <c r="AR414" i="1"/>
  <c r="AR413" i="1"/>
  <c r="AR412" i="1"/>
  <c r="AR409" i="1"/>
  <c r="AR408" i="1"/>
  <c r="AR407" i="1"/>
  <c r="AR406" i="1"/>
  <c r="AR405" i="1"/>
  <c r="AR404" i="1"/>
  <c r="AR402" i="1"/>
  <c r="AR401" i="1"/>
  <c r="AR400" i="1"/>
  <c r="AR399" i="1"/>
  <c r="AR398" i="1"/>
  <c r="AR397" i="1"/>
  <c r="AR395" i="1"/>
  <c r="AR394" i="1"/>
  <c r="AR393" i="1"/>
  <c r="AR392" i="1"/>
  <c r="AR391" i="1"/>
  <c r="AR390" i="1"/>
  <c r="AR388" i="1"/>
  <c r="AR387" i="1"/>
  <c r="AR386" i="1"/>
  <c r="AR385" i="1"/>
  <c r="AR384" i="1"/>
  <c r="AR383" i="1"/>
  <c r="AR381" i="1"/>
  <c r="AR380" i="1"/>
  <c r="AR379" i="1"/>
  <c r="AR378" i="1"/>
  <c r="AR377" i="1"/>
  <c r="AR376" i="1"/>
  <c r="AR374" i="1"/>
  <c r="AR373" i="1"/>
  <c r="AR372" i="1"/>
  <c r="AR371" i="1"/>
  <c r="AR370" i="1"/>
  <c r="AR369" i="1"/>
  <c r="AR367" i="1"/>
  <c r="AR366" i="1"/>
  <c r="AR365" i="1"/>
  <c r="AR364" i="1"/>
  <c r="AR363" i="1"/>
  <c r="AR362" i="1"/>
  <c r="AR360" i="1"/>
  <c r="AR359" i="1"/>
  <c r="AR358" i="1"/>
  <c r="AR357" i="1"/>
  <c r="AR356" i="1"/>
  <c r="AR355" i="1"/>
  <c r="AR353" i="1"/>
  <c r="AR352" i="1"/>
  <c r="AR351" i="1"/>
  <c r="AR350" i="1"/>
  <c r="AR349" i="1"/>
  <c r="AR348" i="1"/>
  <c r="AR346" i="1"/>
  <c r="AR345" i="1"/>
  <c r="AR344" i="1"/>
  <c r="AR343" i="1"/>
  <c r="AR342" i="1"/>
  <c r="AR341" i="1"/>
  <c r="AR339" i="1"/>
  <c r="AR338" i="1"/>
  <c r="AR337" i="1"/>
  <c r="AR336" i="1"/>
  <c r="AR335" i="1"/>
  <c r="AR334" i="1"/>
  <c r="AR332" i="1"/>
  <c r="AR331" i="1"/>
  <c r="AR330" i="1"/>
  <c r="AR329" i="1"/>
  <c r="AR328" i="1"/>
  <c r="AR327" i="1"/>
  <c r="AR325" i="1"/>
  <c r="AR324" i="1"/>
  <c r="AR323" i="1"/>
  <c r="AR322" i="1"/>
  <c r="AR321" i="1"/>
  <c r="AR320" i="1"/>
  <c r="AR318" i="1"/>
  <c r="AR317" i="1"/>
  <c r="AR316" i="1"/>
  <c r="AR315" i="1"/>
  <c r="AR314" i="1"/>
  <c r="AR313" i="1"/>
  <c r="AR311" i="1"/>
  <c r="AR310" i="1"/>
  <c r="AR309" i="1"/>
  <c r="AR308" i="1"/>
  <c r="AR307" i="1"/>
  <c r="AR306" i="1"/>
  <c r="AR304" i="1"/>
  <c r="AR303" i="1"/>
  <c r="AR302" i="1"/>
  <c r="AR301" i="1"/>
  <c r="AR300" i="1"/>
  <c r="AR299" i="1"/>
  <c r="AR297" i="1"/>
  <c r="AR296" i="1"/>
  <c r="AR295" i="1"/>
  <c r="AR294" i="1"/>
  <c r="AR293" i="1"/>
  <c r="AR292" i="1"/>
  <c r="AR290" i="1"/>
  <c r="AR289" i="1"/>
  <c r="AR288" i="1"/>
  <c r="AR287" i="1"/>
  <c r="AR286" i="1"/>
  <c r="AR285" i="1"/>
  <c r="AR283" i="1"/>
  <c r="AR282" i="1"/>
  <c r="AR281" i="1"/>
  <c r="AR280" i="1"/>
  <c r="AR279" i="1"/>
  <c r="AR278" i="1"/>
  <c r="AR276" i="1"/>
  <c r="AR275" i="1"/>
  <c r="AR274" i="1"/>
  <c r="AR273" i="1"/>
  <c r="AR272" i="1"/>
  <c r="AR271" i="1"/>
  <c r="AR269" i="1"/>
  <c r="AR268" i="1"/>
  <c r="AR267" i="1"/>
  <c r="AR266" i="1"/>
  <c r="AR265" i="1"/>
  <c r="AR264" i="1"/>
  <c r="AR262" i="1"/>
  <c r="AR261" i="1"/>
  <c r="AR260" i="1"/>
  <c r="AR259" i="1"/>
  <c r="AR258" i="1"/>
  <c r="AR257" i="1"/>
  <c r="AR255" i="1"/>
  <c r="AR254" i="1"/>
  <c r="AR253" i="1"/>
  <c r="AR252" i="1"/>
  <c r="AR251" i="1"/>
  <c r="AR250" i="1"/>
  <c r="AR248" i="1"/>
  <c r="AR247" i="1"/>
  <c r="AR246" i="1"/>
  <c r="AR245" i="1"/>
  <c r="AR244" i="1"/>
  <c r="AR243" i="1"/>
  <c r="AR241" i="1"/>
  <c r="AR240" i="1"/>
  <c r="AR239" i="1"/>
  <c r="AR238" i="1"/>
  <c r="AR237" i="1"/>
  <c r="AR236" i="1"/>
  <c r="AR234" i="1"/>
  <c r="AR233" i="1"/>
  <c r="AR232" i="1"/>
  <c r="AR231" i="1"/>
  <c r="AR230" i="1"/>
  <c r="AR229" i="1"/>
  <c r="AR227" i="1"/>
  <c r="AR226" i="1"/>
  <c r="AR225" i="1"/>
  <c r="AR224" i="1"/>
  <c r="AR223" i="1"/>
  <c r="AR222" i="1"/>
  <c r="AR220" i="1"/>
  <c r="AR219" i="1"/>
  <c r="AR218" i="1"/>
  <c r="AR217" i="1"/>
  <c r="AR216" i="1"/>
  <c r="AR215" i="1"/>
  <c r="AR213" i="1"/>
  <c r="AR212" i="1"/>
  <c r="AR211" i="1"/>
  <c r="AR210" i="1"/>
  <c r="AR209" i="1"/>
  <c r="AR208" i="1"/>
  <c r="AR206" i="1"/>
  <c r="AR205" i="1"/>
  <c r="AR203" i="1"/>
  <c r="AR202" i="1"/>
  <c r="AR201" i="1"/>
  <c r="AR200" i="1"/>
  <c r="AR199" i="1"/>
  <c r="AR198" i="1"/>
  <c r="AR196" i="1"/>
  <c r="AR195" i="1"/>
  <c r="AR194" i="1"/>
  <c r="AR193" i="1"/>
  <c r="AR192" i="1"/>
  <c r="AR191" i="1"/>
  <c r="AR189" i="1"/>
  <c r="AR188" i="1"/>
  <c r="AR187" i="1"/>
  <c r="AR186" i="1"/>
  <c r="AR185" i="1"/>
  <c r="AR184" i="1"/>
  <c r="AR182" i="1"/>
  <c r="AR181" i="1"/>
  <c r="AR180" i="1"/>
  <c r="AR179" i="1"/>
  <c r="AR178" i="1"/>
  <c r="AR177" i="1"/>
  <c r="AR175" i="1"/>
  <c r="AR174" i="1"/>
  <c r="AR173" i="1"/>
  <c r="AR172" i="1"/>
  <c r="AR171" i="1"/>
  <c r="AR170" i="1"/>
  <c r="AR168" i="1"/>
  <c r="AR166" i="1"/>
  <c r="AR165" i="1"/>
  <c r="AR164" i="1"/>
  <c r="AR163" i="1"/>
  <c r="AR162" i="1"/>
  <c r="AR161" i="1"/>
  <c r="AR159" i="1"/>
  <c r="AR158" i="1"/>
  <c r="AR157" i="1"/>
  <c r="AR156" i="1"/>
  <c r="AR155" i="1"/>
  <c r="AR154" i="1"/>
  <c r="AR152" i="1"/>
  <c r="AR151" i="1"/>
  <c r="AR150" i="1"/>
  <c r="AR149" i="1"/>
  <c r="AR148" i="1"/>
  <c r="AR147" i="1"/>
  <c r="AR145" i="1"/>
  <c r="AR144" i="1"/>
  <c r="AR143" i="1"/>
  <c r="AR142" i="1"/>
  <c r="AR141" i="1"/>
  <c r="AR140" i="1"/>
  <c r="AR138" i="1"/>
  <c r="AR137" i="1"/>
  <c r="AR136" i="1"/>
  <c r="AR135" i="1"/>
  <c r="AR134" i="1"/>
  <c r="AR133" i="1"/>
  <c r="AR131" i="1"/>
  <c r="AR130" i="1"/>
  <c r="AR128" i="1"/>
  <c r="AR127" i="1"/>
  <c r="AR126" i="1"/>
  <c r="AR125" i="1"/>
  <c r="AR124" i="1"/>
  <c r="AR123" i="1"/>
  <c r="AR121" i="1"/>
  <c r="AR120" i="1"/>
  <c r="AR119" i="1"/>
  <c r="AR118" i="1"/>
  <c r="AR117" i="1"/>
  <c r="AR116" i="1"/>
  <c r="AR114" i="1"/>
  <c r="AR113" i="1"/>
  <c r="AR112" i="1"/>
  <c r="AR111" i="1"/>
  <c r="AR110" i="1"/>
  <c r="AR109" i="1"/>
  <c r="AR107" i="1"/>
  <c r="AR106" i="1"/>
  <c r="AR105" i="1"/>
  <c r="AR104" i="1"/>
  <c r="AR103" i="1"/>
  <c r="AR102" i="1"/>
  <c r="AR100" i="1"/>
  <c r="AR99" i="1"/>
  <c r="AR98" i="1"/>
  <c r="AR97" i="1"/>
  <c r="AR96" i="1"/>
  <c r="AR95" i="1"/>
  <c r="AR93" i="1"/>
  <c r="AR92" i="1"/>
  <c r="AR91" i="1"/>
  <c r="AR90" i="1"/>
  <c r="AR89" i="1"/>
  <c r="AR88" i="1"/>
  <c r="AR86" i="1"/>
  <c r="AR85" i="1"/>
  <c r="AR84" i="1"/>
  <c r="AR83" i="1"/>
  <c r="AR82" i="1"/>
  <c r="AR81" i="1"/>
  <c r="AR79" i="1"/>
  <c r="AR78" i="1"/>
  <c r="AR77" i="1"/>
  <c r="AR76" i="1"/>
  <c r="AR75" i="1"/>
  <c r="AR74" i="1"/>
  <c r="AR72" i="1"/>
  <c r="AR71" i="1"/>
  <c r="AR70" i="1"/>
  <c r="AR69" i="1"/>
  <c r="AR68" i="1"/>
  <c r="AR67" i="1"/>
  <c r="AR65" i="1"/>
  <c r="AR64" i="1"/>
  <c r="AR63" i="1"/>
  <c r="AR62" i="1"/>
  <c r="AR61" i="1"/>
  <c r="AR60" i="1"/>
  <c r="AR58" i="1"/>
  <c r="AR57" i="1"/>
  <c r="AR56" i="1"/>
  <c r="AR55" i="1"/>
  <c r="AR54" i="1"/>
  <c r="AR53" i="1"/>
  <c r="AR51" i="1"/>
  <c r="AR50" i="1"/>
  <c r="AR48" i="1"/>
  <c r="AR47" i="1"/>
  <c r="AR46" i="1"/>
  <c r="AR45" i="1"/>
  <c r="AR44" i="1"/>
  <c r="AR43" i="1"/>
  <c r="AR40" i="1"/>
  <c r="AR39" i="1"/>
  <c r="AR38" i="1"/>
  <c r="AR37" i="1"/>
  <c r="AR36" i="1"/>
  <c r="AR35" i="1"/>
  <c r="AR33" i="1"/>
  <c r="AR32" i="1"/>
  <c r="AR31" i="1"/>
  <c r="AR30" i="1"/>
  <c r="AR29" i="1"/>
  <c r="AR28" i="1"/>
  <c r="AR26" i="1"/>
  <c r="AR25" i="1"/>
  <c r="AR24" i="1"/>
  <c r="AR23" i="1"/>
  <c r="AR22" i="1"/>
  <c r="AR21" i="1"/>
  <c r="AR19" i="1"/>
  <c r="AR18" i="1"/>
  <c r="AR17" i="1"/>
  <c r="AR16" i="1"/>
  <c r="AR15" i="1"/>
  <c r="AR14" i="1"/>
  <c r="AR12" i="1"/>
  <c r="AR11" i="1"/>
  <c r="AR10" i="1"/>
  <c r="AR8" i="1"/>
  <c r="AR7" i="1"/>
  <c r="AR6" i="1"/>
  <c r="AR641" i="1" s="1"/>
  <c r="AO705" i="1"/>
  <c r="AP678" i="1"/>
  <c r="AO689" i="1" s="1"/>
  <c r="AO678" i="1"/>
  <c r="AO688" i="1"/>
  <c r="AP676" i="1"/>
  <c r="AO687" i="1" s="1"/>
  <c r="AO676" i="1"/>
  <c r="AP675" i="1"/>
  <c r="AO686" i="1" s="1"/>
  <c r="AO675" i="1"/>
  <c r="AO685" i="1"/>
  <c r="AP673" i="1"/>
  <c r="AO684" i="1" s="1"/>
  <c r="AO673" i="1"/>
  <c r="AO683" i="1"/>
  <c r="AO682" i="1"/>
  <c r="AO681" i="1"/>
  <c r="AP641" i="1"/>
  <c r="AN641" i="1"/>
  <c r="AO624" i="1"/>
  <c r="AO623" i="1"/>
  <c r="AO622" i="1"/>
  <c r="AO621" i="1"/>
  <c r="AO620" i="1"/>
  <c r="AO619" i="1"/>
  <c r="AO596" i="1"/>
  <c r="AO595" i="1"/>
  <c r="AO594" i="1"/>
  <c r="AO593" i="1"/>
  <c r="AO592" i="1"/>
  <c r="AO591" i="1"/>
  <c r="AO589" i="1"/>
  <c r="AO588" i="1"/>
  <c r="AO587" i="1"/>
  <c r="AO585" i="1"/>
  <c r="AO584" i="1"/>
  <c r="AO583" i="1"/>
  <c r="AO563" i="1"/>
  <c r="AO562" i="1"/>
  <c r="AO561" i="1"/>
  <c r="AO560" i="1"/>
  <c r="AO559" i="1"/>
  <c r="AO558" i="1"/>
  <c r="AO556" i="1"/>
  <c r="AO554" i="1"/>
  <c r="AO553" i="1"/>
  <c r="AO552" i="1"/>
  <c r="AO551" i="1"/>
  <c r="AO550" i="1"/>
  <c r="AO549" i="1"/>
  <c r="AO547" i="1"/>
  <c r="AO546" i="1"/>
  <c r="AO545" i="1"/>
  <c r="AO544" i="1"/>
  <c r="AO543" i="1"/>
  <c r="AO542" i="1"/>
  <c r="AO540" i="1"/>
  <c r="AO539" i="1"/>
  <c r="AO538" i="1"/>
  <c r="AO537" i="1"/>
  <c r="AO536" i="1"/>
  <c r="AO535" i="1"/>
  <c r="AO533" i="1"/>
  <c r="AO532" i="1"/>
  <c r="AO531" i="1"/>
  <c r="AO530" i="1"/>
  <c r="AO529" i="1"/>
  <c r="AO528" i="1"/>
  <c r="AO526" i="1"/>
  <c r="AO525" i="1"/>
  <c r="AO524" i="1"/>
  <c r="AO523" i="1"/>
  <c r="AO522" i="1"/>
  <c r="AO521" i="1"/>
  <c r="AO519" i="1"/>
  <c r="AO518" i="1"/>
  <c r="AO516" i="1"/>
  <c r="AO515" i="1"/>
  <c r="AO514" i="1"/>
  <c r="AO513" i="1"/>
  <c r="AO511" i="1"/>
  <c r="AO510" i="1"/>
  <c r="AO509" i="1"/>
  <c r="AO508" i="1"/>
  <c r="AO507" i="1"/>
  <c r="AO506" i="1"/>
  <c r="AO504" i="1"/>
  <c r="AO503" i="1"/>
  <c r="AO502" i="1"/>
  <c r="AO501" i="1"/>
  <c r="AO500" i="1"/>
  <c r="AO499" i="1"/>
  <c r="AO497" i="1"/>
  <c r="AO496" i="1"/>
  <c r="AO495" i="1"/>
  <c r="AO494" i="1"/>
  <c r="AO493" i="1"/>
  <c r="AO492" i="1"/>
  <c r="AO490" i="1"/>
  <c r="AO489" i="1"/>
  <c r="AO488" i="1"/>
  <c r="AO487" i="1"/>
  <c r="AO486" i="1"/>
  <c r="AO485" i="1"/>
  <c r="AO483" i="1"/>
  <c r="AO482" i="1"/>
  <c r="AO481" i="1"/>
  <c r="AO480" i="1"/>
  <c r="AO479" i="1"/>
  <c r="AO478" i="1"/>
  <c r="AO476" i="1"/>
  <c r="AO475" i="1"/>
  <c r="AO474" i="1"/>
  <c r="AO473" i="1"/>
  <c r="AO472" i="1"/>
  <c r="AO471" i="1"/>
  <c r="AO469" i="1"/>
  <c r="AO468" i="1"/>
  <c r="AO467" i="1"/>
  <c r="AO466" i="1"/>
  <c r="AO465" i="1"/>
  <c r="AO464" i="1"/>
  <c r="AO462" i="1"/>
  <c r="AO460" i="1"/>
  <c r="AO459" i="1"/>
  <c r="AO458" i="1"/>
  <c r="AO457" i="1"/>
  <c r="AO456" i="1"/>
  <c r="AO455" i="1"/>
  <c r="AO453" i="1"/>
  <c r="AO452" i="1"/>
  <c r="AO451" i="1"/>
  <c r="AO450" i="1"/>
  <c r="AO449" i="1"/>
  <c r="AO448" i="1"/>
  <c r="AO446" i="1"/>
  <c r="AO445" i="1"/>
  <c r="AO444" i="1"/>
  <c r="AO443" i="1"/>
  <c r="AO442" i="1"/>
  <c r="AO441" i="1"/>
  <c r="AO438" i="1"/>
  <c r="AO437" i="1"/>
  <c r="AO436" i="1"/>
  <c r="AO435" i="1"/>
  <c r="AO434" i="1"/>
  <c r="AO433" i="1"/>
  <c r="AO431" i="1"/>
  <c r="AO430" i="1"/>
  <c r="AO429" i="1"/>
  <c r="AO428" i="1"/>
  <c r="AO427" i="1"/>
  <c r="AO426" i="1"/>
  <c r="AO424" i="1"/>
  <c r="AO423" i="1"/>
  <c r="AO422" i="1"/>
  <c r="AO421" i="1"/>
  <c r="AO420" i="1"/>
  <c r="AO419" i="1"/>
  <c r="AO417" i="1"/>
  <c r="AO416" i="1"/>
  <c r="AO415" i="1"/>
  <c r="AO414" i="1"/>
  <c r="AO413" i="1"/>
  <c r="AO412" i="1"/>
  <c r="AO409" i="1"/>
  <c r="AO408" i="1"/>
  <c r="AO407" i="1"/>
  <c r="AO406" i="1"/>
  <c r="AO405" i="1"/>
  <c r="AO404" i="1"/>
  <c r="AO402" i="1"/>
  <c r="AO401" i="1"/>
  <c r="AO400" i="1"/>
  <c r="AO399" i="1"/>
  <c r="AO398" i="1"/>
  <c r="AO397" i="1"/>
  <c r="AO395" i="1"/>
  <c r="AO394" i="1"/>
  <c r="AO393" i="1"/>
  <c r="AO392" i="1"/>
  <c r="AO391" i="1"/>
  <c r="AO390" i="1"/>
  <c r="AO388" i="1"/>
  <c r="AO387" i="1"/>
  <c r="AO386" i="1"/>
  <c r="AO385" i="1"/>
  <c r="AO384" i="1"/>
  <c r="AO383" i="1"/>
  <c r="AO381" i="1"/>
  <c r="AO380" i="1"/>
  <c r="AO379" i="1"/>
  <c r="AO378" i="1"/>
  <c r="AO377" i="1"/>
  <c r="AO376" i="1"/>
  <c r="AO374" i="1"/>
  <c r="AO373" i="1"/>
  <c r="AO372" i="1"/>
  <c r="AO371" i="1"/>
  <c r="AO370" i="1"/>
  <c r="AO369" i="1"/>
  <c r="AO367" i="1"/>
  <c r="AO366" i="1"/>
  <c r="AO365" i="1"/>
  <c r="AO364" i="1"/>
  <c r="AO363" i="1"/>
  <c r="AO362" i="1"/>
  <c r="AO360" i="1"/>
  <c r="AO359" i="1"/>
  <c r="AO358" i="1"/>
  <c r="AO357" i="1"/>
  <c r="AO356" i="1"/>
  <c r="AO355" i="1"/>
  <c r="AO353" i="1"/>
  <c r="AO352" i="1"/>
  <c r="AO351" i="1"/>
  <c r="AO350" i="1"/>
  <c r="AO349" i="1"/>
  <c r="AO348" i="1"/>
  <c r="AO346" i="1"/>
  <c r="AO345" i="1"/>
  <c r="AO344" i="1"/>
  <c r="AO343" i="1"/>
  <c r="AO342" i="1"/>
  <c r="AO341" i="1"/>
  <c r="AO339" i="1"/>
  <c r="AO338" i="1"/>
  <c r="AO337" i="1"/>
  <c r="AO336" i="1"/>
  <c r="AO335" i="1"/>
  <c r="AO334" i="1"/>
  <c r="AO332" i="1"/>
  <c r="AO331" i="1"/>
  <c r="AO330" i="1"/>
  <c r="AO329" i="1"/>
  <c r="AO328" i="1"/>
  <c r="AO327" i="1"/>
  <c r="AO325" i="1"/>
  <c r="AO324" i="1"/>
  <c r="AO323" i="1"/>
  <c r="AO322" i="1"/>
  <c r="AO321" i="1"/>
  <c r="AO320" i="1"/>
  <c r="AO318" i="1"/>
  <c r="AO317" i="1"/>
  <c r="AO316" i="1"/>
  <c r="AO315" i="1"/>
  <c r="AO314" i="1"/>
  <c r="AO313" i="1"/>
  <c r="AO311" i="1"/>
  <c r="AO310" i="1"/>
  <c r="AO309" i="1"/>
  <c r="AO308" i="1"/>
  <c r="AO307" i="1"/>
  <c r="AO306" i="1"/>
  <c r="AO304" i="1"/>
  <c r="AO303" i="1"/>
  <c r="AO302" i="1"/>
  <c r="AO301" i="1"/>
  <c r="AO300" i="1"/>
  <c r="AO299" i="1"/>
  <c r="AO297" i="1"/>
  <c r="AO296" i="1"/>
  <c r="AO295" i="1"/>
  <c r="AO294" i="1"/>
  <c r="AO293" i="1"/>
  <c r="AO292" i="1"/>
  <c r="AO290" i="1"/>
  <c r="AO289" i="1"/>
  <c r="AO288" i="1"/>
  <c r="AO287" i="1"/>
  <c r="AO286" i="1"/>
  <c r="AO285" i="1"/>
  <c r="AO283" i="1"/>
  <c r="AO282" i="1"/>
  <c r="AO281" i="1"/>
  <c r="AO280" i="1"/>
  <c r="AO279" i="1"/>
  <c r="AO278" i="1"/>
  <c r="AO276" i="1"/>
  <c r="AO275" i="1"/>
  <c r="AO274" i="1"/>
  <c r="AO273" i="1"/>
  <c r="AO272" i="1"/>
  <c r="AO271" i="1"/>
  <c r="AO269" i="1"/>
  <c r="AO268" i="1"/>
  <c r="AO267" i="1"/>
  <c r="AO266" i="1"/>
  <c r="AO265" i="1"/>
  <c r="AO264" i="1"/>
  <c r="AO262" i="1"/>
  <c r="AO261" i="1"/>
  <c r="AO260" i="1"/>
  <c r="AO259" i="1"/>
  <c r="AO258" i="1"/>
  <c r="AO257" i="1"/>
  <c r="AO255" i="1"/>
  <c r="AO254" i="1"/>
  <c r="AO253" i="1"/>
  <c r="AO252" i="1"/>
  <c r="AO251" i="1"/>
  <c r="AO250" i="1"/>
  <c r="AO248" i="1"/>
  <c r="AO247" i="1"/>
  <c r="AO246" i="1"/>
  <c r="AO245" i="1"/>
  <c r="AO244" i="1"/>
  <c r="AO243" i="1"/>
  <c r="AO241" i="1"/>
  <c r="AO240" i="1"/>
  <c r="AO239" i="1"/>
  <c r="AO238" i="1"/>
  <c r="AO237" i="1"/>
  <c r="AO236" i="1"/>
  <c r="AO234" i="1"/>
  <c r="AO233" i="1"/>
  <c r="AO232" i="1"/>
  <c r="AO231" i="1"/>
  <c r="AO230" i="1"/>
  <c r="AO229" i="1"/>
  <c r="AO227" i="1"/>
  <c r="AO226" i="1"/>
  <c r="AO225" i="1"/>
  <c r="AO224" i="1"/>
  <c r="AO223" i="1"/>
  <c r="AO222" i="1"/>
  <c r="AO220" i="1"/>
  <c r="AO219" i="1"/>
  <c r="AO218" i="1"/>
  <c r="AO217" i="1"/>
  <c r="AO216" i="1"/>
  <c r="AO215" i="1"/>
  <c r="AO213" i="1"/>
  <c r="AO212" i="1"/>
  <c r="AO211" i="1"/>
  <c r="AO210" i="1"/>
  <c r="AO209" i="1"/>
  <c r="AO208" i="1"/>
  <c r="AO206" i="1"/>
  <c r="AO205" i="1"/>
  <c r="AO203" i="1"/>
  <c r="AO202" i="1"/>
  <c r="AO201" i="1"/>
  <c r="AO200" i="1"/>
  <c r="AO199" i="1"/>
  <c r="AO198" i="1"/>
  <c r="AO196" i="1"/>
  <c r="AO195" i="1"/>
  <c r="AO194" i="1"/>
  <c r="AO193" i="1"/>
  <c r="AO192" i="1"/>
  <c r="AO191" i="1"/>
  <c r="AO189" i="1"/>
  <c r="AO188" i="1"/>
  <c r="AO187" i="1"/>
  <c r="AO186" i="1"/>
  <c r="AO185" i="1"/>
  <c r="AO184" i="1"/>
  <c r="AO182" i="1"/>
  <c r="AO181" i="1"/>
  <c r="AO180" i="1"/>
  <c r="AO179" i="1"/>
  <c r="AO178" i="1"/>
  <c r="AO177" i="1"/>
  <c r="AO175" i="1"/>
  <c r="AO174" i="1"/>
  <c r="AO173" i="1"/>
  <c r="AO172" i="1"/>
  <c r="AO171" i="1"/>
  <c r="AO170" i="1"/>
  <c r="AO168" i="1"/>
  <c r="AO166" i="1"/>
  <c r="AO165" i="1"/>
  <c r="AO164" i="1"/>
  <c r="AO163" i="1"/>
  <c r="AO162" i="1"/>
  <c r="AO161" i="1"/>
  <c r="AO159" i="1"/>
  <c r="AO158" i="1"/>
  <c r="AO157" i="1"/>
  <c r="AO156" i="1"/>
  <c r="AO155" i="1"/>
  <c r="AO154" i="1"/>
  <c r="AO152" i="1"/>
  <c r="AO151" i="1"/>
  <c r="AO150" i="1"/>
  <c r="AO149" i="1"/>
  <c r="AO148" i="1"/>
  <c r="AO147" i="1"/>
  <c r="AO145" i="1"/>
  <c r="AO144" i="1"/>
  <c r="AO143" i="1"/>
  <c r="AO142" i="1"/>
  <c r="AO141" i="1"/>
  <c r="AO140" i="1"/>
  <c r="AO138" i="1"/>
  <c r="AO137" i="1"/>
  <c r="AO136" i="1"/>
  <c r="AO135" i="1"/>
  <c r="AO134" i="1"/>
  <c r="AO133" i="1"/>
  <c r="AO131" i="1"/>
  <c r="AO130" i="1"/>
  <c r="AO128" i="1"/>
  <c r="AO127" i="1"/>
  <c r="AO126" i="1"/>
  <c r="AO125" i="1"/>
  <c r="AO124" i="1"/>
  <c r="AO123" i="1"/>
  <c r="AO121" i="1"/>
  <c r="AO120" i="1"/>
  <c r="AO119" i="1"/>
  <c r="AO118" i="1"/>
  <c r="AO117" i="1"/>
  <c r="AO116" i="1"/>
  <c r="AO114" i="1"/>
  <c r="AO113" i="1"/>
  <c r="AO112" i="1"/>
  <c r="AO111" i="1"/>
  <c r="AO110" i="1"/>
  <c r="AO109" i="1"/>
  <c r="AO107" i="1"/>
  <c r="AO106" i="1"/>
  <c r="AO105" i="1"/>
  <c r="AO104" i="1"/>
  <c r="AO103" i="1"/>
  <c r="AO102" i="1"/>
  <c r="AO100" i="1"/>
  <c r="AO99" i="1"/>
  <c r="AO98" i="1"/>
  <c r="AO97" i="1"/>
  <c r="AO96" i="1"/>
  <c r="AO95" i="1"/>
  <c r="AO93" i="1"/>
  <c r="AO92" i="1"/>
  <c r="AO91" i="1"/>
  <c r="AO90" i="1"/>
  <c r="AO89" i="1"/>
  <c r="AO88" i="1"/>
  <c r="AO86" i="1"/>
  <c r="AO85" i="1"/>
  <c r="AO84" i="1"/>
  <c r="AO83" i="1"/>
  <c r="AO82" i="1"/>
  <c r="AO81" i="1"/>
  <c r="AO79" i="1"/>
  <c r="AO78" i="1"/>
  <c r="AO77" i="1"/>
  <c r="AO76" i="1"/>
  <c r="AO75" i="1"/>
  <c r="AO74" i="1"/>
  <c r="AO72" i="1"/>
  <c r="AO71" i="1"/>
  <c r="AO70" i="1"/>
  <c r="AO69" i="1"/>
  <c r="AO68" i="1"/>
  <c r="AO67" i="1"/>
  <c r="AO65" i="1"/>
  <c r="AO64" i="1"/>
  <c r="AO63" i="1"/>
  <c r="AO62" i="1"/>
  <c r="AO61" i="1"/>
  <c r="AO60" i="1"/>
  <c r="AO58" i="1"/>
  <c r="AO57" i="1"/>
  <c r="AO56" i="1"/>
  <c r="AO55" i="1"/>
  <c r="AO54" i="1"/>
  <c r="AO53" i="1"/>
  <c r="AO51" i="1"/>
  <c r="AO50" i="1"/>
  <c r="AO48" i="1"/>
  <c r="AO47" i="1"/>
  <c r="AO46" i="1"/>
  <c r="AO45" i="1"/>
  <c r="AO44" i="1"/>
  <c r="AO43" i="1"/>
  <c r="AO40" i="1"/>
  <c r="AO39" i="1"/>
  <c r="AO38" i="1"/>
  <c r="AO37" i="1"/>
  <c r="AO36" i="1"/>
  <c r="AO35" i="1"/>
  <c r="AO33" i="1"/>
  <c r="AO32" i="1"/>
  <c r="AO31" i="1"/>
  <c r="AO30" i="1"/>
  <c r="AO29" i="1"/>
  <c r="AO28" i="1"/>
  <c r="AO26" i="1"/>
  <c r="AO25" i="1"/>
  <c r="AO24" i="1"/>
  <c r="AO23" i="1"/>
  <c r="AO22" i="1"/>
  <c r="AO21" i="1"/>
  <c r="AO19" i="1"/>
  <c r="AO18" i="1"/>
  <c r="AO17" i="1"/>
  <c r="AO16" i="1"/>
  <c r="AO15" i="1"/>
  <c r="AO14" i="1"/>
  <c r="AO12" i="1"/>
  <c r="AO11" i="1"/>
  <c r="AO10" i="1"/>
  <c r="AO8" i="1"/>
  <c r="AO7" i="1"/>
  <c r="AO6" i="1"/>
  <c r="AO641" i="1" s="1"/>
  <c r="W325" i="1"/>
  <c r="AF388" i="1"/>
  <c r="AG360" i="3"/>
  <c r="AG358" i="3"/>
  <c r="F33" i="4" s="1"/>
  <c r="AG357" i="3"/>
  <c r="AG356" i="3"/>
  <c r="AG355" i="3"/>
  <c r="AG354" i="3"/>
  <c r="AG353" i="3"/>
  <c r="AG361" i="3" s="1"/>
  <c r="AG363" i="3" s="1"/>
  <c r="AC403" i="3"/>
  <c r="AQ344" i="3"/>
  <c r="AQ346" i="3"/>
  <c r="J29" i="4" s="1"/>
  <c r="AN346" i="3"/>
  <c r="I29" i="4" s="1"/>
  <c r="AH346" i="3"/>
  <c r="G29" i="4" s="1"/>
  <c r="AF332" i="3"/>
  <c r="AI152" i="3"/>
  <c r="AO154" i="3"/>
  <c r="AR155" i="3"/>
  <c r="AI68" i="3"/>
  <c r="AO70" i="3"/>
  <c r="AC378" i="1"/>
  <c r="X649" i="1"/>
  <c r="AA649" i="1"/>
  <c r="AD649" i="1"/>
  <c r="AD652" i="1" s="1"/>
  <c r="AC426" i="3"/>
  <c r="AC48" i="3"/>
  <c r="H384" i="3"/>
  <c r="I384" i="3"/>
  <c r="K384" i="3"/>
  <c r="L384" i="3"/>
  <c r="N384" i="3"/>
  <c r="O384" i="3"/>
  <c r="Q384" i="3"/>
  <c r="R384" i="3"/>
  <c r="U384" i="3"/>
  <c r="W384" i="3"/>
  <c r="X384" i="3"/>
  <c r="AA384" i="3"/>
  <c r="AG384" i="3"/>
  <c r="AF395" i="3" s="1"/>
  <c r="AC422" i="3"/>
  <c r="AD384" i="3"/>
  <c r="AC395" i="3" s="1"/>
  <c r="AC384" i="3"/>
  <c r="AF80" i="5"/>
  <c r="BG667" i="1"/>
  <c r="AJ387" i="3"/>
  <c r="AI398" i="3" s="1"/>
  <c r="H419" i="3"/>
  <c r="K419" i="3"/>
  <c r="N419" i="3"/>
  <c r="Q419" i="3"/>
  <c r="W419" i="3"/>
  <c r="Z419" i="3"/>
  <c r="AC419" i="3"/>
  <c r="AF419" i="3"/>
  <c r="AI419" i="3"/>
  <c r="AR419" i="3"/>
  <c r="AO419" i="3"/>
  <c r="BF421" i="3"/>
  <c r="BI658" i="1"/>
  <c r="BC710" i="1" s="1"/>
  <c r="I130" i="5"/>
  <c r="H181" i="2"/>
  <c r="H192" i="2"/>
  <c r="K192" i="2"/>
  <c r="H156" i="2"/>
  <c r="H159" i="2"/>
  <c r="H195" i="2"/>
  <c r="J195" i="2"/>
  <c r="BA195" i="2" s="1"/>
  <c r="K195" i="2"/>
  <c r="N195" i="2"/>
  <c r="Q195" i="2"/>
  <c r="T195" i="2"/>
  <c r="Z195" i="2"/>
  <c r="AI195" i="2"/>
  <c r="BF708" i="1"/>
  <c r="H708" i="1"/>
  <c r="K708" i="1"/>
  <c r="N708" i="1"/>
  <c r="Q708" i="1"/>
  <c r="I105" i="5"/>
  <c r="T708" i="1"/>
  <c r="W708" i="1"/>
  <c r="Z708" i="1"/>
  <c r="BD680" i="1"/>
  <c r="BD679" i="1"/>
  <c r="BL673" i="1"/>
  <c r="AR416" i="3"/>
  <c r="AO416" i="3"/>
  <c r="AL416" i="3"/>
  <c r="AI416" i="3"/>
  <c r="AF416" i="3"/>
  <c r="AC416" i="3"/>
  <c r="Z416" i="3"/>
  <c r="W416" i="3"/>
  <c r="T416" i="3"/>
  <c r="Q416" i="3"/>
  <c r="N416" i="3"/>
  <c r="K416" i="3"/>
  <c r="H416" i="3"/>
  <c r="AR405" i="3"/>
  <c r="Z406" i="3"/>
  <c r="W406" i="3"/>
  <c r="Z403" i="3"/>
  <c r="AR407" i="3"/>
  <c r="AO407" i="3"/>
  <c r="AL407" i="3"/>
  <c r="AI407" i="3"/>
  <c r="AF407" i="3"/>
  <c r="AC407" i="3"/>
  <c r="Z407" i="3"/>
  <c r="W407" i="3"/>
  <c r="T407" i="3"/>
  <c r="Q407" i="3"/>
  <c r="N407" i="3"/>
  <c r="K407" i="3"/>
  <c r="H407" i="3"/>
  <c r="BE407" i="3" s="1"/>
  <c r="W404" i="3"/>
  <c r="T404" i="3"/>
  <c r="N404" i="3"/>
  <c r="AF404" i="3"/>
  <c r="AC404" i="3"/>
  <c r="W403" i="3"/>
  <c r="Q403" i="3"/>
  <c r="AC405" i="3"/>
  <c r="Q405" i="3"/>
  <c r="AS388" i="3"/>
  <c r="AR388" i="3"/>
  <c r="AS387" i="3"/>
  <c r="AR387" i="3"/>
  <c r="AS386" i="3"/>
  <c r="AR386" i="3"/>
  <c r="AS381" i="3"/>
  <c r="AR381" i="3"/>
  <c r="AP388" i="3"/>
  <c r="AO388" i="3"/>
  <c r="AP387" i="3"/>
  <c r="AO387" i="3"/>
  <c r="AP386" i="3"/>
  <c r="AO386" i="3"/>
  <c r="AP381" i="3"/>
  <c r="AO381" i="3"/>
  <c r="AM388" i="3"/>
  <c r="AL388" i="3"/>
  <c r="AM387" i="3"/>
  <c r="AL387" i="3"/>
  <c r="AM386" i="3"/>
  <c r="AL386" i="3"/>
  <c r="AM381" i="3"/>
  <c r="AL381" i="3"/>
  <c r="AJ388" i="3"/>
  <c r="AI388" i="3"/>
  <c r="AI387" i="3"/>
  <c r="AJ386" i="3"/>
  <c r="AI386" i="3"/>
  <c r="AJ381" i="3"/>
  <c r="AG388" i="3"/>
  <c r="AF388" i="3"/>
  <c r="AG387" i="3"/>
  <c r="AF387" i="3"/>
  <c r="AG383" i="3"/>
  <c r="AF383" i="3"/>
  <c r="AG382" i="3"/>
  <c r="AF382" i="3"/>
  <c r="AG381" i="3"/>
  <c r="AF381" i="3"/>
  <c r="AD388" i="3"/>
  <c r="AC388" i="3"/>
  <c r="AD387" i="3"/>
  <c r="AC387" i="3"/>
  <c r="AD386" i="3"/>
  <c r="AC386" i="3"/>
  <c r="AD383" i="3"/>
  <c r="AC383" i="3"/>
  <c r="AD382" i="3"/>
  <c r="AC382" i="3"/>
  <c r="AD381" i="3"/>
  <c r="AA388" i="3"/>
  <c r="Z388" i="3"/>
  <c r="AA387" i="3"/>
  <c r="Z387" i="3"/>
  <c r="AA386" i="3"/>
  <c r="Z386" i="3"/>
  <c r="AA383" i="3"/>
  <c r="Z383" i="3"/>
  <c r="AA382" i="3"/>
  <c r="AA381" i="3"/>
  <c r="X388" i="3"/>
  <c r="W388" i="3"/>
  <c r="X387" i="3"/>
  <c r="W387" i="3"/>
  <c r="X386" i="3"/>
  <c r="W386" i="3"/>
  <c r="X383" i="3"/>
  <c r="W383" i="3"/>
  <c r="X382" i="3"/>
  <c r="W382" i="3"/>
  <c r="X381" i="3"/>
  <c r="U388" i="3"/>
  <c r="T388" i="3"/>
  <c r="BI388" i="3" s="1"/>
  <c r="BN385" i="3" s="1"/>
  <c r="U387" i="3"/>
  <c r="T387" i="3"/>
  <c r="BI387" i="3" s="1"/>
  <c r="BN384" i="3" s="1"/>
  <c r="U386" i="3"/>
  <c r="U383" i="3"/>
  <c r="T383" i="3"/>
  <c r="BI383" i="3" s="1"/>
  <c r="U382" i="3"/>
  <c r="U381" i="3"/>
  <c r="R388" i="3"/>
  <c r="Q388" i="3"/>
  <c r="R387" i="3"/>
  <c r="Q387" i="3"/>
  <c r="R386" i="3"/>
  <c r="Q386" i="3"/>
  <c r="R383" i="3"/>
  <c r="Q383" i="3"/>
  <c r="R382" i="3"/>
  <c r="R381" i="3"/>
  <c r="Q381" i="3"/>
  <c r="O388" i="3"/>
  <c r="N388" i="3"/>
  <c r="O387" i="3"/>
  <c r="N387" i="3"/>
  <c r="O386" i="3"/>
  <c r="N386" i="3"/>
  <c r="O383" i="3"/>
  <c r="N383" i="3"/>
  <c r="O382" i="3"/>
  <c r="N382" i="3"/>
  <c r="O381" i="3"/>
  <c r="N381" i="3"/>
  <c r="L388" i="3"/>
  <c r="K388" i="3"/>
  <c r="L387" i="3"/>
  <c r="K387" i="3"/>
  <c r="L386" i="3"/>
  <c r="K386" i="3"/>
  <c r="L383" i="3"/>
  <c r="K383" i="3"/>
  <c r="L381" i="3"/>
  <c r="K381" i="3"/>
  <c r="I387" i="3"/>
  <c r="H387" i="3"/>
  <c r="BE387" i="3" s="1"/>
  <c r="I386" i="3"/>
  <c r="H386" i="3"/>
  <c r="I383" i="3"/>
  <c r="H383" i="3"/>
  <c r="BE383" i="3" s="1"/>
  <c r="I382" i="3"/>
  <c r="H382" i="3"/>
  <c r="I381" i="3"/>
  <c r="H381" i="3"/>
  <c r="I388" i="3"/>
  <c r="H388" i="3"/>
  <c r="BE388" i="3" s="1"/>
  <c r="AR400" i="3"/>
  <c r="AR399" i="3"/>
  <c r="AR398" i="3"/>
  <c r="AR397" i="3"/>
  <c r="AR396" i="3"/>
  <c r="AR395" i="3"/>
  <c r="AR394" i="3"/>
  <c r="AR393" i="3"/>
  <c r="AR392" i="3"/>
  <c r="AO400" i="3"/>
  <c r="AO399" i="3"/>
  <c r="AO398" i="3"/>
  <c r="AO397" i="3"/>
  <c r="AO396" i="3"/>
  <c r="AO395" i="3"/>
  <c r="AO394" i="3"/>
  <c r="AO393" i="3"/>
  <c r="AO392" i="3"/>
  <c r="K392" i="3"/>
  <c r="H393" i="3"/>
  <c r="AL400" i="3"/>
  <c r="AI400" i="3"/>
  <c r="AC400" i="3"/>
  <c r="Z400" i="3"/>
  <c r="W400" i="3"/>
  <c r="T400" i="3"/>
  <c r="Q400" i="3"/>
  <c r="N400" i="3"/>
  <c r="K400" i="3"/>
  <c r="H400" i="3"/>
  <c r="AL399" i="3"/>
  <c r="AI399" i="3"/>
  <c r="AF399" i="3"/>
  <c r="AC399" i="3"/>
  <c r="Z399" i="3"/>
  <c r="W399" i="3"/>
  <c r="T399" i="3"/>
  <c r="Q399" i="3"/>
  <c r="N399" i="3"/>
  <c r="K399" i="3"/>
  <c r="H399" i="3"/>
  <c r="AL398" i="3"/>
  <c r="AF398" i="3"/>
  <c r="AC398" i="3"/>
  <c r="Z398" i="3"/>
  <c r="W398" i="3"/>
  <c r="T398" i="3"/>
  <c r="Q398" i="3"/>
  <c r="N398" i="3"/>
  <c r="K398" i="3"/>
  <c r="H398" i="3"/>
  <c r="AL397" i="3"/>
  <c r="AI397" i="3"/>
  <c r="AC397" i="3"/>
  <c r="Z397" i="3"/>
  <c r="W397" i="3"/>
  <c r="T397" i="3"/>
  <c r="Q397" i="3"/>
  <c r="N397" i="3"/>
  <c r="K397" i="3"/>
  <c r="H397" i="3"/>
  <c r="AL396" i="3"/>
  <c r="AI396" i="3"/>
  <c r="AC396" i="3"/>
  <c r="Z396" i="3"/>
  <c r="W396" i="3"/>
  <c r="T396" i="3"/>
  <c r="Q396" i="3"/>
  <c r="N396" i="3"/>
  <c r="K396" i="3"/>
  <c r="H396" i="3"/>
  <c r="AL395" i="3"/>
  <c r="Z395" i="3"/>
  <c r="W395" i="3"/>
  <c r="T395" i="3"/>
  <c r="Q395" i="3"/>
  <c r="N395" i="3"/>
  <c r="K395" i="3"/>
  <c r="H395" i="3"/>
  <c r="AL394" i="3"/>
  <c r="AI394" i="3"/>
  <c r="AC394" i="3"/>
  <c r="Z394" i="3"/>
  <c r="W394" i="3"/>
  <c r="T394" i="3"/>
  <c r="Q394" i="3"/>
  <c r="N394" i="3"/>
  <c r="K394" i="3"/>
  <c r="H394" i="3"/>
  <c r="AL393" i="3"/>
  <c r="AI393" i="3"/>
  <c r="AF393" i="3"/>
  <c r="AC393" i="3"/>
  <c r="Z393" i="3"/>
  <c r="W393" i="3"/>
  <c r="T393" i="3"/>
  <c r="Q393" i="3"/>
  <c r="N393" i="3"/>
  <c r="AL392" i="3"/>
  <c r="AI392" i="3"/>
  <c r="AF392" i="3"/>
  <c r="AC392" i="3"/>
  <c r="Z392" i="3"/>
  <c r="W392" i="3"/>
  <c r="T392" i="3"/>
  <c r="Q392" i="3"/>
  <c r="N392" i="3"/>
  <c r="H392" i="3"/>
  <c r="BG679" i="1"/>
  <c r="BI679" i="1" s="1"/>
  <c r="R127" i="5"/>
  <c r="O127" i="5"/>
  <c r="L127" i="5"/>
  <c r="I127" i="5"/>
  <c r="I116" i="5"/>
  <c r="N192" i="2"/>
  <c r="Q192" i="2"/>
  <c r="T192" i="2"/>
  <c r="W192" i="2"/>
  <c r="Z192" i="2"/>
  <c r="AC192" i="2"/>
  <c r="AF192" i="2"/>
  <c r="AI192" i="2"/>
  <c r="AR192" i="2"/>
  <c r="H705" i="1"/>
  <c r="AR181" i="2"/>
  <c r="Z181" i="2"/>
  <c r="W181" i="2"/>
  <c r="T180" i="2"/>
  <c r="T181" i="2"/>
  <c r="Q181" i="2"/>
  <c r="Q180" i="2"/>
  <c r="R156" i="2"/>
  <c r="Q156" i="2"/>
  <c r="O158" i="2"/>
  <c r="N170" i="2" s="1"/>
  <c r="N158" i="2"/>
  <c r="N180" i="2"/>
  <c r="K180" i="2"/>
  <c r="K181" i="2"/>
  <c r="H162" i="2"/>
  <c r="BG704" i="1"/>
  <c r="BG703" i="1"/>
  <c r="BG702" i="1"/>
  <c r="BG701" i="1"/>
  <c r="AL705" i="1"/>
  <c r="AI705" i="1"/>
  <c r="AF705" i="1"/>
  <c r="AC705" i="1"/>
  <c r="AD700" i="1" s="1"/>
  <c r="Z705" i="1"/>
  <c r="W705" i="1"/>
  <c r="T705" i="1"/>
  <c r="Q705" i="1"/>
  <c r="N705" i="1"/>
  <c r="K705" i="1"/>
  <c r="Z694" i="1"/>
  <c r="Q695" i="1"/>
  <c r="K695" i="1"/>
  <c r="T692" i="1"/>
  <c r="H692" i="1"/>
  <c r="W694" i="1"/>
  <c r="K694" i="1"/>
  <c r="N694" i="1"/>
  <c r="H694" i="1"/>
  <c r="Q694" i="1"/>
  <c r="H693" i="1"/>
  <c r="N692" i="1"/>
  <c r="T694" i="1"/>
  <c r="Z692" i="1"/>
  <c r="W692" i="1"/>
  <c r="K692" i="1"/>
  <c r="T693" i="1"/>
  <c r="Q693" i="1"/>
  <c r="Z693" i="1"/>
  <c r="Z696" i="1"/>
  <c r="W696" i="1"/>
  <c r="T696" i="1"/>
  <c r="N693" i="1"/>
  <c r="H695" i="1"/>
  <c r="BB695" i="1" s="1"/>
  <c r="Q696" i="1"/>
  <c r="N696" i="1"/>
  <c r="H696" i="1"/>
  <c r="K696" i="1"/>
  <c r="AC696" i="1"/>
  <c r="O165" i="2"/>
  <c r="L165" i="2"/>
  <c r="N165" i="2"/>
  <c r="K165" i="2"/>
  <c r="I165" i="2"/>
  <c r="H165" i="2"/>
  <c r="N156" i="2"/>
  <c r="O156" i="2"/>
  <c r="H175" i="2"/>
  <c r="H173" i="2"/>
  <c r="H172" i="2"/>
  <c r="H169" i="2"/>
  <c r="I164" i="2"/>
  <c r="H176" i="2" s="1"/>
  <c r="H164" i="2"/>
  <c r="I162" i="2"/>
  <c r="H174" i="2" s="1"/>
  <c r="I159" i="2"/>
  <c r="H171" i="2" s="1"/>
  <c r="I158" i="2"/>
  <c r="H170" i="2" s="1"/>
  <c r="H158" i="2"/>
  <c r="I156" i="2"/>
  <c r="H168" i="2" s="1"/>
  <c r="K175" i="2"/>
  <c r="K173" i="2"/>
  <c r="K172" i="2"/>
  <c r="K169" i="2"/>
  <c r="L164" i="2"/>
  <c r="K176" i="2" s="1"/>
  <c r="K164" i="2"/>
  <c r="L162" i="2"/>
  <c r="K174" i="2" s="1"/>
  <c r="K162" i="2"/>
  <c r="L159" i="2"/>
  <c r="K171" i="2" s="1"/>
  <c r="K159" i="2"/>
  <c r="L158" i="2"/>
  <c r="K170" i="2" s="1"/>
  <c r="K158" i="2"/>
  <c r="L156" i="2"/>
  <c r="K168" i="2" s="1"/>
  <c r="K156" i="2"/>
  <c r="N175" i="2"/>
  <c r="N173" i="2"/>
  <c r="N172" i="2"/>
  <c r="N169" i="2"/>
  <c r="O164" i="2"/>
  <c r="N176" i="2" s="1"/>
  <c r="N164" i="2"/>
  <c r="O162" i="2"/>
  <c r="N174" i="2" s="1"/>
  <c r="N162" i="2"/>
  <c r="O159" i="2"/>
  <c r="N171" i="2" s="1"/>
  <c r="N159" i="2"/>
  <c r="N168" i="2"/>
  <c r="Q175" i="2"/>
  <c r="Q173" i="2"/>
  <c r="Q172" i="2"/>
  <c r="Q169" i="2"/>
  <c r="R164" i="2"/>
  <c r="Q176" i="2" s="1"/>
  <c r="Q164" i="2"/>
  <c r="R162" i="2"/>
  <c r="Q174" i="2" s="1"/>
  <c r="Q162" i="2"/>
  <c r="R159" i="2"/>
  <c r="Q171" i="2" s="1"/>
  <c r="Q159" i="2"/>
  <c r="R158" i="2"/>
  <c r="Q170" i="2" s="1"/>
  <c r="Q158" i="2"/>
  <c r="Q168" i="2"/>
  <c r="T175" i="2"/>
  <c r="T173" i="2"/>
  <c r="T172" i="2"/>
  <c r="T169" i="2"/>
  <c r="U164" i="2"/>
  <c r="T176" i="2" s="1"/>
  <c r="T164" i="2"/>
  <c r="U162" i="2"/>
  <c r="T174" i="2" s="1"/>
  <c r="T162" i="2"/>
  <c r="U159" i="2"/>
  <c r="T171" i="2" s="1"/>
  <c r="T159" i="2"/>
  <c r="U158" i="2"/>
  <c r="T170" i="2" s="1"/>
  <c r="T158" i="2"/>
  <c r="U156" i="2"/>
  <c r="T168" i="2" s="1"/>
  <c r="T156" i="2"/>
  <c r="W175" i="2"/>
  <c r="W173" i="2"/>
  <c r="W172" i="2"/>
  <c r="W169" i="2"/>
  <c r="X164" i="2"/>
  <c r="W176" i="2" s="1"/>
  <c r="W164" i="2"/>
  <c r="X162" i="2"/>
  <c r="W174" i="2" s="1"/>
  <c r="W162" i="2"/>
  <c r="X159" i="2"/>
  <c r="W171" i="2" s="1"/>
  <c r="W159" i="2"/>
  <c r="X158" i="2"/>
  <c r="W170" i="2" s="1"/>
  <c r="W158" i="2"/>
  <c r="X156" i="2"/>
  <c r="W168" i="2" s="1"/>
  <c r="W156" i="2"/>
  <c r="Z156" i="2"/>
  <c r="Z175" i="2"/>
  <c r="Z173" i="2"/>
  <c r="Z172" i="2"/>
  <c r="Z169" i="2"/>
  <c r="AA164" i="2"/>
  <c r="Z176" i="2" s="1"/>
  <c r="Z164" i="2"/>
  <c r="AA162" i="2"/>
  <c r="Z174" i="2" s="1"/>
  <c r="Z162" i="2"/>
  <c r="AA159" i="2"/>
  <c r="Z171" i="2" s="1"/>
  <c r="Z159" i="2"/>
  <c r="AA158" i="2"/>
  <c r="Z170" i="2" s="1"/>
  <c r="Z158" i="2"/>
  <c r="AA156" i="2"/>
  <c r="Z168" i="2" s="1"/>
  <c r="U675" i="1"/>
  <c r="T675" i="1"/>
  <c r="R676" i="1"/>
  <c r="Q676" i="1"/>
  <c r="O673" i="1"/>
  <c r="N673" i="1"/>
  <c r="L676" i="1"/>
  <c r="K676" i="1"/>
  <c r="I673" i="1"/>
  <c r="H673" i="1"/>
  <c r="H676" i="1"/>
  <c r="I676" i="1"/>
  <c r="I675" i="1"/>
  <c r="H675" i="1"/>
  <c r="K675" i="1"/>
  <c r="L675" i="1"/>
  <c r="L673" i="1"/>
  <c r="K673" i="1"/>
  <c r="O676" i="1"/>
  <c r="N676" i="1"/>
  <c r="O675" i="1"/>
  <c r="N675" i="1"/>
  <c r="R675" i="1"/>
  <c r="Q675" i="1"/>
  <c r="R673" i="1"/>
  <c r="Q673" i="1"/>
  <c r="U676" i="1"/>
  <c r="T676" i="1"/>
  <c r="U673" i="1"/>
  <c r="T673" i="1"/>
  <c r="X676" i="1"/>
  <c r="X675" i="1"/>
  <c r="W676" i="1"/>
  <c r="W675" i="1"/>
  <c r="X673" i="1"/>
  <c r="W673" i="1"/>
  <c r="I678" i="1"/>
  <c r="H678" i="1"/>
  <c r="L678" i="1"/>
  <c r="K678" i="1"/>
  <c r="O678" i="1"/>
  <c r="N678" i="1"/>
  <c r="R678" i="1"/>
  <c r="Q678" i="1"/>
  <c r="U678" i="1"/>
  <c r="T678" i="1"/>
  <c r="X678" i="1"/>
  <c r="W678" i="1"/>
  <c r="Z681" i="1"/>
  <c r="AD676" i="1"/>
  <c r="AM676" i="1"/>
  <c r="AJ676" i="1"/>
  <c r="AA676" i="1"/>
  <c r="AC676" i="1"/>
  <c r="Z676" i="1"/>
  <c r="AD675" i="1"/>
  <c r="AM675" i="1"/>
  <c r="AJ675" i="1"/>
  <c r="AG675" i="1"/>
  <c r="AA675" i="1"/>
  <c r="Z675" i="1"/>
  <c r="AC675" i="1"/>
  <c r="AM673" i="1"/>
  <c r="AJ673" i="1"/>
  <c r="AG673" i="1"/>
  <c r="AD673" i="1"/>
  <c r="AA673" i="1"/>
  <c r="Z673" i="1"/>
  <c r="AC673" i="1"/>
  <c r="H687" i="1"/>
  <c r="H686" i="1"/>
  <c r="H684" i="1"/>
  <c r="H689" i="1"/>
  <c r="H688" i="1"/>
  <c r="H685" i="1"/>
  <c r="H683" i="1"/>
  <c r="H682" i="1"/>
  <c r="H681" i="1"/>
  <c r="K687" i="1"/>
  <c r="K686" i="1"/>
  <c r="K684" i="1"/>
  <c r="K689" i="1"/>
  <c r="K688" i="1"/>
  <c r="K685" i="1"/>
  <c r="K683" i="1"/>
  <c r="K682" i="1"/>
  <c r="K681" i="1"/>
  <c r="N687" i="1"/>
  <c r="N686" i="1"/>
  <c r="N684" i="1"/>
  <c r="N689" i="1"/>
  <c r="N688" i="1"/>
  <c r="N685" i="1"/>
  <c r="N683" i="1"/>
  <c r="N682" i="1"/>
  <c r="N681" i="1"/>
  <c r="Q687" i="1"/>
  <c r="Q686" i="1"/>
  <c r="Q684" i="1"/>
  <c r="Q689" i="1"/>
  <c r="Q688" i="1"/>
  <c r="Q685" i="1"/>
  <c r="Q683" i="1"/>
  <c r="Q682" i="1"/>
  <c r="Q681" i="1"/>
  <c r="T687" i="1"/>
  <c r="T686" i="1"/>
  <c r="T684" i="1"/>
  <c r="T689" i="1"/>
  <c r="T688" i="1"/>
  <c r="T685" i="1"/>
  <c r="T683" i="1"/>
  <c r="T682" i="1"/>
  <c r="T681" i="1"/>
  <c r="W687" i="1"/>
  <c r="W686" i="1"/>
  <c r="W684" i="1"/>
  <c r="W689" i="1"/>
  <c r="W688" i="1"/>
  <c r="W685" i="1"/>
  <c r="W683" i="1"/>
  <c r="W682" i="1"/>
  <c r="W681" i="1"/>
  <c r="Z687" i="1"/>
  <c r="Z686" i="1"/>
  <c r="Z684" i="1"/>
  <c r="AA678" i="1"/>
  <c r="Z689" i="1" s="1"/>
  <c r="Z678" i="1"/>
  <c r="Z688" i="1"/>
  <c r="Z685" i="1"/>
  <c r="Z683" i="1"/>
  <c r="Z682" i="1"/>
  <c r="Z716" i="1"/>
  <c r="M77" i="5"/>
  <c r="P77" i="5" s="1"/>
  <c r="S77" i="5" s="1"/>
  <c r="AR169" i="2"/>
  <c r="AR172" i="2"/>
  <c r="AR173" i="2"/>
  <c r="AR175" i="2"/>
  <c r="AS164" i="2"/>
  <c r="AR176" i="2" s="1"/>
  <c r="AS162" i="2"/>
  <c r="AR174" i="2" s="1"/>
  <c r="AS159" i="2"/>
  <c r="AR171" i="2" s="1"/>
  <c r="AS158" i="2"/>
  <c r="AR170" i="2" s="1"/>
  <c r="AS156" i="2"/>
  <c r="AR168" i="2" s="1"/>
  <c r="AR164" i="2"/>
  <c r="AR162" i="2"/>
  <c r="AR159" i="2"/>
  <c r="AR158" i="2"/>
  <c r="AR156" i="2"/>
  <c r="AC169" i="2"/>
  <c r="AC172" i="2"/>
  <c r="AC173" i="2"/>
  <c r="AC175" i="2"/>
  <c r="AF169" i="2"/>
  <c r="AF172" i="2"/>
  <c r="AF173" i="2"/>
  <c r="AF175" i="2"/>
  <c r="AI169" i="2"/>
  <c r="AI172" i="2"/>
  <c r="AI173" i="2"/>
  <c r="AI175" i="2"/>
  <c r="AJ164" i="2"/>
  <c r="AI176" i="2" s="1"/>
  <c r="AJ162" i="2"/>
  <c r="AI174" i="2" s="1"/>
  <c r="AJ159" i="2"/>
  <c r="AI171" i="2" s="1"/>
  <c r="AJ158" i="2"/>
  <c r="AI170" i="2" s="1"/>
  <c r="AJ156" i="2"/>
  <c r="AI168" i="2" s="1"/>
  <c r="AI164" i="2"/>
  <c r="AI162" i="2"/>
  <c r="AI159" i="2"/>
  <c r="AI158" i="2"/>
  <c r="AG159" i="2"/>
  <c r="AF171" i="2" s="1"/>
  <c r="AG156" i="2"/>
  <c r="AF168" i="2" s="1"/>
  <c r="AG164" i="2"/>
  <c r="AF176" i="2" s="1"/>
  <c r="AG162" i="2"/>
  <c r="AF174" i="2" s="1"/>
  <c r="AG158" i="2"/>
  <c r="AF170" i="2" s="1"/>
  <c r="AF164" i="2"/>
  <c r="AF162" i="2"/>
  <c r="AF158" i="2"/>
  <c r="AD164" i="2"/>
  <c r="AC176" i="2" s="1"/>
  <c r="AD162" i="2"/>
  <c r="AC174" i="2" s="1"/>
  <c r="AD159" i="2"/>
  <c r="AC171" i="2" s="1"/>
  <c r="AD158" i="2"/>
  <c r="AC170" i="2" s="1"/>
  <c r="AD156" i="2"/>
  <c r="AC168" i="2" s="1"/>
  <c r="AC164" i="2"/>
  <c r="AC162" i="2"/>
  <c r="AC159" i="2"/>
  <c r="AC158" i="2"/>
  <c r="S92" i="5"/>
  <c r="R103" i="5" s="1"/>
  <c r="P92" i="5"/>
  <c r="M98" i="5"/>
  <c r="L109" i="5" s="1"/>
  <c r="L105" i="5"/>
  <c r="L98" i="5"/>
  <c r="AH98" i="5" s="1"/>
  <c r="M92" i="5"/>
  <c r="L103" i="5" s="1"/>
  <c r="J92" i="5"/>
  <c r="AM678" i="1"/>
  <c r="AL682" i="1"/>
  <c r="AJ678" i="1"/>
  <c r="AG678" i="1"/>
  <c r="AD678" i="1"/>
  <c r="AC682" i="1"/>
  <c r="AC681" i="1"/>
  <c r="AC678" i="1"/>
  <c r="AL689" i="1"/>
  <c r="AL688" i="1"/>
  <c r="AL687" i="1"/>
  <c r="AL686" i="1"/>
  <c r="AL685" i="1"/>
  <c r="AL684" i="1"/>
  <c r="AL683" i="1"/>
  <c r="AL681" i="1"/>
  <c r="AL678" i="1"/>
  <c r="AL676" i="1"/>
  <c r="AL675" i="1"/>
  <c r="AI689" i="1"/>
  <c r="AI688" i="1"/>
  <c r="AI687" i="1"/>
  <c r="AI686" i="1"/>
  <c r="AI684" i="1"/>
  <c r="AI683" i="1"/>
  <c r="AI678" i="1"/>
  <c r="AI676" i="1"/>
  <c r="AI675" i="1"/>
  <c r="AI673" i="1"/>
  <c r="AF685" i="1"/>
  <c r="AF682" i="1"/>
  <c r="AF683" i="1"/>
  <c r="AF684" i="1"/>
  <c r="AF686" i="1"/>
  <c r="AF689" i="1"/>
  <c r="AC684" i="1"/>
  <c r="AC683" i="1"/>
  <c r="AC685" i="1"/>
  <c r="AC686" i="1"/>
  <c r="AC687" i="1"/>
  <c r="AC688" i="1"/>
  <c r="AC689" i="1"/>
  <c r="AF678" i="1"/>
  <c r="AF675" i="1"/>
  <c r="AF673" i="1"/>
  <c r="I87" i="5"/>
  <c r="E27" i="4"/>
  <c r="R104" i="5"/>
  <c r="R105" i="5"/>
  <c r="R106" i="5"/>
  <c r="R107" i="5"/>
  <c r="R108" i="5"/>
  <c r="R109" i="5"/>
  <c r="R110" i="5"/>
  <c r="R111" i="5"/>
  <c r="O104" i="5"/>
  <c r="O105" i="5"/>
  <c r="O106" i="5"/>
  <c r="O107" i="5"/>
  <c r="O108" i="5"/>
  <c r="O109" i="5"/>
  <c r="O110" i="5"/>
  <c r="O111" i="5"/>
  <c r="L104" i="5"/>
  <c r="L106" i="5"/>
  <c r="L107" i="5"/>
  <c r="L108" i="5"/>
  <c r="L110" i="5"/>
  <c r="L111" i="5"/>
  <c r="I106" i="5"/>
  <c r="I104" i="5"/>
  <c r="I107" i="5"/>
  <c r="I108" i="5"/>
  <c r="I109" i="5"/>
  <c r="I110" i="5"/>
  <c r="I111" i="5"/>
  <c r="BA402" i="1"/>
  <c r="BA398" i="1"/>
  <c r="BN671" i="1"/>
  <c r="BA33" i="1"/>
  <c r="AR40" i="3"/>
  <c r="AO40" i="3"/>
  <c r="AL40" i="3"/>
  <c r="AI40" i="3"/>
  <c r="AF40" i="3"/>
  <c r="AC40" i="3"/>
  <c r="Z40" i="3"/>
  <c r="W40" i="3"/>
  <c r="T40" i="3"/>
  <c r="Q40" i="3"/>
  <c r="N40" i="3"/>
  <c r="K40" i="3"/>
  <c r="H40" i="3"/>
  <c r="AR39" i="3"/>
  <c r="AO39" i="3"/>
  <c r="AL39" i="3"/>
  <c r="AI39" i="3"/>
  <c r="AF39" i="3"/>
  <c r="AC39" i="3"/>
  <c r="Z39" i="3"/>
  <c r="W39" i="3"/>
  <c r="T39" i="3"/>
  <c r="Q39" i="3"/>
  <c r="N39" i="3"/>
  <c r="K39" i="3"/>
  <c r="H39" i="3"/>
  <c r="AR38" i="3"/>
  <c r="AO38" i="3"/>
  <c r="AL38" i="3"/>
  <c r="AI38" i="3"/>
  <c r="AF38" i="3"/>
  <c r="AC38" i="3"/>
  <c r="Z38" i="3"/>
  <c r="W38" i="3"/>
  <c r="T38" i="3"/>
  <c r="Q38" i="3"/>
  <c r="N38" i="3"/>
  <c r="K38" i="3"/>
  <c r="H38" i="3"/>
  <c r="BD37" i="3"/>
  <c r="AR37" i="3"/>
  <c r="AO37" i="3"/>
  <c r="AL37" i="3"/>
  <c r="AI37" i="3"/>
  <c r="AC37" i="3"/>
  <c r="Z37" i="3"/>
  <c r="W37" i="3"/>
  <c r="T37" i="3"/>
  <c r="Q37" i="3"/>
  <c r="N37" i="3"/>
  <c r="K37" i="3"/>
  <c r="H37" i="3"/>
  <c r="AR35" i="3"/>
  <c r="AO35" i="3"/>
  <c r="AL35" i="3"/>
  <c r="AI35" i="3"/>
  <c r="AF35" i="3"/>
  <c r="AC35" i="3"/>
  <c r="Z35" i="3"/>
  <c r="W35" i="3"/>
  <c r="T35" i="3"/>
  <c r="Q35" i="3"/>
  <c r="N35" i="3"/>
  <c r="K35" i="3"/>
  <c r="H35" i="3"/>
  <c r="AR34" i="3"/>
  <c r="AO34" i="3"/>
  <c r="AL34" i="3"/>
  <c r="AI34" i="3"/>
  <c r="AF34" i="3"/>
  <c r="AC34" i="3"/>
  <c r="Y34" i="3"/>
  <c r="Z384" i="3" s="1"/>
  <c r="W34" i="3"/>
  <c r="T34" i="3"/>
  <c r="Q34" i="3"/>
  <c r="N34" i="3"/>
  <c r="K34" i="3"/>
  <c r="H34" i="3"/>
  <c r="AR33" i="3"/>
  <c r="AO33" i="3"/>
  <c r="AL33" i="3"/>
  <c r="AI33" i="3"/>
  <c r="AF33" i="3"/>
  <c r="AC33" i="3"/>
  <c r="Z33" i="3"/>
  <c r="W33" i="3"/>
  <c r="T33" i="3"/>
  <c r="Q33" i="3"/>
  <c r="N33" i="3"/>
  <c r="K33" i="3"/>
  <c r="H33" i="3"/>
  <c r="BD32" i="3"/>
  <c r="AR32" i="3"/>
  <c r="AO32" i="3"/>
  <c r="AL32" i="3"/>
  <c r="AI32" i="3"/>
  <c r="AF32" i="3"/>
  <c r="AC32" i="3"/>
  <c r="Z32" i="3"/>
  <c r="W32" i="3"/>
  <c r="T32" i="3"/>
  <c r="Q32" i="3"/>
  <c r="N32" i="3"/>
  <c r="K32" i="3"/>
  <c r="H32" i="3"/>
  <c r="AR31" i="3"/>
  <c r="AO31" i="3"/>
  <c r="AL31" i="3"/>
  <c r="AI31" i="3"/>
  <c r="AF31" i="3"/>
  <c r="AC31" i="3"/>
  <c r="Z31" i="3"/>
  <c r="W31" i="3"/>
  <c r="T31" i="3"/>
  <c r="Q31" i="3"/>
  <c r="N31" i="3"/>
  <c r="K31" i="3"/>
  <c r="H31" i="3"/>
  <c r="AC156" i="1"/>
  <c r="AC157" i="1"/>
  <c r="Y312" i="3"/>
  <c r="Z381" i="3" s="1"/>
  <c r="AC19" i="1"/>
  <c r="AC388" i="1"/>
  <c r="AC390" i="1"/>
  <c r="H583" i="1"/>
  <c r="K583" i="1"/>
  <c r="N583" i="1"/>
  <c r="Q583" i="1"/>
  <c r="T583" i="1"/>
  <c r="W583" i="1"/>
  <c r="Z583" i="1"/>
  <c r="AC583" i="1"/>
  <c r="AF583" i="1"/>
  <c r="AI583" i="1"/>
  <c r="AL583" i="1"/>
  <c r="H584" i="1"/>
  <c r="K584" i="1"/>
  <c r="N584" i="1"/>
  <c r="Q584" i="1"/>
  <c r="T584" i="1"/>
  <c r="W584" i="1"/>
  <c r="Z584" i="1"/>
  <c r="AC584" i="1"/>
  <c r="AF584" i="1"/>
  <c r="AI584" i="1"/>
  <c r="AL584" i="1"/>
  <c r="H585" i="1"/>
  <c r="K585" i="1"/>
  <c r="N585" i="1"/>
  <c r="Q585" i="1"/>
  <c r="T585" i="1"/>
  <c r="W585" i="1"/>
  <c r="Z585" i="1"/>
  <c r="AC585" i="1"/>
  <c r="AF585" i="1"/>
  <c r="AI585" i="1"/>
  <c r="AL585" i="1"/>
  <c r="T586" i="1"/>
  <c r="W586" i="1"/>
  <c r="H587" i="1"/>
  <c r="K587" i="1"/>
  <c r="N587" i="1"/>
  <c r="Q587" i="1"/>
  <c r="T587" i="1"/>
  <c r="W587" i="1"/>
  <c r="Z587" i="1"/>
  <c r="AC587" i="1"/>
  <c r="AF587" i="1"/>
  <c r="AI587" i="1"/>
  <c r="AL587" i="1"/>
  <c r="H588" i="1"/>
  <c r="K588" i="1"/>
  <c r="N588" i="1"/>
  <c r="Q588" i="1"/>
  <c r="T588" i="1"/>
  <c r="W588" i="1"/>
  <c r="Z588" i="1"/>
  <c r="AC588" i="1"/>
  <c r="AF588" i="1"/>
  <c r="AI588" i="1"/>
  <c r="AL588" i="1"/>
  <c r="H589" i="1"/>
  <c r="K589" i="1"/>
  <c r="N589" i="1"/>
  <c r="Q589" i="1"/>
  <c r="T589" i="1"/>
  <c r="W589" i="1"/>
  <c r="Z589" i="1"/>
  <c r="AC589" i="1"/>
  <c r="AF589" i="1"/>
  <c r="AI589" i="1"/>
  <c r="AL589" i="1"/>
  <c r="Y348" i="3"/>
  <c r="T428" i="1"/>
  <c r="AC49" i="3"/>
  <c r="BC360" i="3"/>
  <c r="BC354" i="3"/>
  <c r="AS361" i="3"/>
  <c r="AS363" i="3" s="1"/>
  <c r="AA357" i="3"/>
  <c r="Z49" i="3"/>
  <c r="AY704" i="1" l="1"/>
  <c r="AY703" i="1"/>
  <c r="AY702" i="1"/>
  <c r="AY701" i="1"/>
  <c r="AY700" i="1"/>
  <c r="AY705" i="1" s="1"/>
  <c r="AY191" i="2"/>
  <c r="AY190" i="2"/>
  <c r="AY189" i="2"/>
  <c r="AY188" i="2"/>
  <c r="AY187" i="2"/>
  <c r="AY192" i="2" s="1"/>
  <c r="AY654" i="1"/>
  <c r="AX642" i="1"/>
  <c r="AY655" i="1"/>
  <c r="AY642" i="1"/>
  <c r="AX697" i="1"/>
  <c r="AY708" i="1"/>
  <c r="AV704" i="1"/>
  <c r="AV703" i="1"/>
  <c r="AV702" i="1"/>
  <c r="AV701" i="1"/>
  <c r="AV700" i="1"/>
  <c r="AV705" i="1" s="1"/>
  <c r="AV654" i="1"/>
  <c r="AU642" i="1"/>
  <c r="AV655" i="1"/>
  <c r="AV642" i="1"/>
  <c r="AU697" i="1"/>
  <c r="AV708" i="1"/>
  <c r="AY139" i="2"/>
  <c r="AX131" i="2"/>
  <c r="AY140" i="2"/>
  <c r="AY131" i="2"/>
  <c r="AX184" i="2"/>
  <c r="AY195" i="2" s="1"/>
  <c r="AV191" i="2"/>
  <c r="AV190" i="2"/>
  <c r="AV189" i="2"/>
  <c r="AV188" i="2"/>
  <c r="AV187" i="2"/>
  <c r="AV192" i="2" s="1"/>
  <c r="AV139" i="2"/>
  <c r="AU131" i="2"/>
  <c r="AV140" i="2"/>
  <c r="AV131" i="2"/>
  <c r="AU184" i="2"/>
  <c r="AV195" i="2" s="1"/>
  <c r="BB164" i="2"/>
  <c r="BB158" i="2"/>
  <c r="BB162" i="2"/>
  <c r="BB165" i="2"/>
  <c r="BB192" i="2"/>
  <c r="AS133" i="2"/>
  <c r="AM133" i="2"/>
  <c r="AV133" i="2" s="1"/>
  <c r="AV137" i="2" s="1"/>
  <c r="AE126" i="5"/>
  <c r="AE125" i="5"/>
  <c r="AE124" i="5"/>
  <c r="AE123" i="5"/>
  <c r="AE122" i="5"/>
  <c r="AE127" i="5" s="1"/>
  <c r="AE82" i="5"/>
  <c r="AD75" i="5"/>
  <c r="AE83" i="5"/>
  <c r="AE75" i="5"/>
  <c r="AD119" i="5"/>
  <c r="AE130" i="5" s="1"/>
  <c r="AE116" i="5"/>
  <c r="AB126" i="5"/>
  <c r="AB125" i="5"/>
  <c r="AB124" i="5"/>
  <c r="AB123" i="5"/>
  <c r="AB122" i="5"/>
  <c r="AB127" i="5" s="1"/>
  <c r="AB82" i="5"/>
  <c r="AA75" i="5"/>
  <c r="AB83" i="5"/>
  <c r="AB75" i="5"/>
  <c r="AA119" i="5"/>
  <c r="AB130" i="5" s="1"/>
  <c r="AB116" i="5"/>
  <c r="BG700" i="1"/>
  <c r="AH130" i="5"/>
  <c r="BA408" i="3"/>
  <c r="BB404" i="3"/>
  <c r="BB419" i="3"/>
  <c r="AX408" i="3"/>
  <c r="AY404" i="3"/>
  <c r="AY419" i="3"/>
  <c r="BB364" i="3"/>
  <c r="BA350" i="3"/>
  <c r="BB365" i="3"/>
  <c r="BB350" i="3"/>
  <c r="BB366" i="3"/>
  <c r="AY364" i="3"/>
  <c r="AX350" i="3"/>
  <c r="AY365" i="3"/>
  <c r="AY350" i="3"/>
  <c r="AY366" i="3"/>
  <c r="AJ361" i="3"/>
  <c r="AJ363" i="3" s="1"/>
  <c r="AP645" i="1"/>
  <c r="AM649" i="1"/>
  <c r="AM652" i="1" s="1"/>
  <c r="AF681" i="1"/>
  <c r="AH94" i="5"/>
  <c r="AH92" i="5"/>
  <c r="AS645" i="1"/>
  <c r="AV645" i="1" s="1"/>
  <c r="AY645" i="1" s="1"/>
  <c r="BA615" i="1"/>
  <c r="BB676" i="1"/>
  <c r="BG676" i="1" s="1"/>
  <c r="AH116" i="5"/>
  <c r="AF394" i="3"/>
  <c r="AU342" i="3"/>
  <c r="AU349" i="3" s="1"/>
  <c r="AV364" i="3" s="1"/>
  <c r="AF397" i="3"/>
  <c r="BA587" i="1"/>
  <c r="BB673" i="1"/>
  <c r="BB675" i="1"/>
  <c r="BB671" i="1"/>
  <c r="BB678" i="1"/>
  <c r="BB696" i="1"/>
  <c r="BD293" i="3"/>
  <c r="T293" i="3"/>
  <c r="BD295" i="3" s="1"/>
  <c r="BD301" i="3"/>
  <c r="BD249" i="3"/>
  <c r="BD63" i="3"/>
  <c r="BD262" i="3"/>
  <c r="BD236" i="3"/>
  <c r="BD267" i="3"/>
  <c r="T267" i="3"/>
  <c r="BD269" i="3" s="1"/>
  <c r="BD275" i="3"/>
  <c r="BD27" i="3"/>
  <c r="BK383" i="3"/>
  <c r="AT349" i="3"/>
  <c r="K5" i="4"/>
  <c r="AV415" i="3"/>
  <c r="AV414" i="3"/>
  <c r="AV413" i="3"/>
  <c r="AV411" i="3"/>
  <c r="AU350" i="3"/>
  <c r="AV365" i="3"/>
  <c r="AV366" i="3" s="1"/>
  <c r="AV350" i="3"/>
  <c r="AU408" i="3"/>
  <c r="AV404" i="3" s="1"/>
  <c r="AV419" i="3"/>
  <c r="V80" i="5"/>
  <c r="Y77" i="5"/>
  <c r="Y126" i="5"/>
  <c r="Y125" i="5"/>
  <c r="Y124" i="5"/>
  <c r="Y123" i="5"/>
  <c r="Y122" i="5"/>
  <c r="Y127" i="5" s="1"/>
  <c r="Y82" i="5"/>
  <c r="X75" i="5"/>
  <c r="Y83" i="5"/>
  <c r="Y75" i="5"/>
  <c r="X119" i="5"/>
  <c r="O119" i="5"/>
  <c r="R119" i="5"/>
  <c r="J123" i="5"/>
  <c r="J124" i="5"/>
  <c r="J125" i="5"/>
  <c r="J126" i="5"/>
  <c r="J122" i="5"/>
  <c r="J127" i="5" s="1"/>
  <c r="M123" i="5"/>
  <c r="M124" i="5"/>
  <c r="M125" i="5"/>
  <c r="M126" i="5"/>
  <c r="M122" i="5"/>
  <c r="M127" i="5" s="1"/>
  <c r="P123" i="5"/>
  <c r="P124" i="5"/>
  <c r="P125" i="5"/>
  <c r="P126" i="5"/>
  <c r="P122" i="5"/>
  <c r="P127" i="5" s="1"/>
  <c r="V126" i="5"/>
  <c r="V125" i="5"/>
  <c r="V124" i="5"/>
  <c r="V123" i="5"/>
  <c r="V122" i="5"/>
  <c r="V127" i="5" s="1"/>
  <c r="S123" i="5"/>
  <c r="S124" i="5"/>
  <c r="S125" i="5"/>
  <c r="S126" i="5"/>
  <c r="S122" i="5"/>
  <c r="S127" i="5" s="1"/>
  <c r="AH127" i="5"/>
  <c r="AI122" i="5" s="1"/>
  <c r="AI126" i="5"/>
  <c r="AI125" i="5"/>
  <c r="AI124" i="5"/>
  <c r="AI123" i="5"/>
  <c r="P130" i="5"/>
  <c r="V82" i="5"/>
  <c r="U75" i="5"/>
  <c r="V83" i="5"/>
  <c r="V75" i="5"/>
  <c r="U119" i="5"/>
  <c r="AM191" i="2"/>
  <c r="AM190" i="2"/>
  <c r="AM189" i="2"/>
  <c r="AM188" i="2"/>
  <c r="AM187" i="2"/>
  <c r="AM192" i="2" s="1"/>
  <c r="AM139" i="2"/>
  <c r="AL131" i="2"/>
  <c r="AM140" i="2"/>
  <c r="AM131" i="2"/>
  <c r="AL184" i="2"/>
  <c r="AP191" i="2"/>
  <c r="AP190" i="2"/>
  <c r="AP189" i="2"/>
  <c r="AP188" i="2"/>
  <c r="AP187" i="2"/>
  <c r="AP192" i="2" s="1"/>
  <c r="AP139" i="2"/>
  <c r="AO131" i="2"/>
  <c r="AP140" i="2"/>
  <c r="AP131" i="2"/>
  <c r="AO184" i="2"/>
  <c r="AP195" i="2" s="1"/>
  <c r="AS704" i="1"/>
  <c r="AS703" i="1"/>
  <c r="AS702" i="1"/>
  <c r="AS701" i="1"/>
  <c r="AS700" i="1"/>
  <c r="AS705" i="1" s="1"/>
  <c r="AS654" i="1"/>
  <c r="AR642" i="1"/>
  <c r="AS655" i="1"/>
  <c r="AS642" i="1"/>
  <c r="AR697" i="1"/>
  <c r="AS708" i="1"/>
  <c r="AP704" i="1"/>
  <c r="AP703" i="1"/>
  <c r="AP702" i="1"/>
  <c r="AP701" i="1"/>
  <c r="AP700" i="1"/>
  <c r="AP705" i="1" s="1"/>
  <c r="BH710" i="1"/>
  <c r="AP654" i="1"/>
  <c r="AO642" i="1"/>
  <c r="AP655" i="1"/>
  <c r="AP642" i="1"/>
  <c r="AO697" i="1"/>
  <c r="AP708" i="1"/>
  <c r="L119" i="5"/>
  <c r="I119" i="5"/>
  <c r="Z34" i="3"/>
  <c r="BD34" i="3" s="1"/>
  <c r="Z405" i="3"/>
  <c r="AC408" i="3"/>
  <c r="AI408" i="3"/>
  <c r="AD404" i="3"/>
  <c r="AF408" i="3"/>
  <c r="AR408" i="3"/>
  <c r="N408" i="3"/>
  <c r="H408" i="3"/>
  <c r="O407" i="3"/>
  <c r="AD407" i="3"/>
  <c r="AG407" i="3"/>
  <c r="AJ407" i="3"/>
  <c r="AS407" i="3"/>
  <c r="AL408" i="3"/>
  <c r="AO408" i="3"/>
  <c r="AM405" i="3"/>
  <c r="AP405" i="3"/>
  <c r="AS405" i="3"/>
  <c r="I412" i="3"/>
  <c r="I413" i="3"/>
  <c r="I414" i="3"/>
  <c r="I415" i="3"/>
  <c r="I411" i="3"/>
  <c r="L412" i="3"/>
  <c r="L413" i="3"/>
  <c r="L414" i="3"/>
  <c r="L415" i="3"/>
  <c r="L411" i="3"/>
  <c r="O412" i="3"/>
  <c r="O413" i="3"/>
  <c r="O414" i="3"/>
  <c r="O415" i="3"/>
  <c r="O411" i="3"/>
  <c r="R412" i="3"/>
  <c r="R413" i="3"/>
  <c r="R414" i="3"/>
  <c r="R415" i="3"/>
  <c r="R411" i="3"/>
  <c r="U412" i="3"/>
  <c r="U413" i="3"/>
  <c r="U414" i="3"/>
  <c r="U415" i="3"/>
  <c r="U411" i="3"/>
  <c r="X412" i="3"/>
  <c r="X413" i="3"/>
  <c r="X414" i="3"/>
  <c r="X415" i="3"/>
  <c r="X411" i="3"/>
  <c r="AA412" i="3"/>
  <c r="AA413" i="3"/>
  <c r="AA414" i="3"/>
  <c r="AA415" i="3"/>
  <c r="AA411" i="3"/>
  <c r="AD412" i="3"/>
  <c r="AD413" i="3"/>
  <c r="AD414" i="3"/>
  <c r="AD415" i="3"/>
  <c r="AD411" i="3"/>
  <c r="AG412" i="3"/>
  <c r="AG413" i="3"/>
  <c r="AG414" i="3"/>
  <c r="AG415" i="3"/>
  <c r="AG411" i="3"/>
  <c r="AJ412" i="3"/>
  <c r="AJ413" i="3"/>
  <c r="AJ414" i="3"/>
  <c r="AJ415" i="3"/>
  <c r="AJ411" i="3"/>
  <c r="AM412" i="3"/>
  <c r="AM413" i="3"/>
  <c r="AM414" i="3"/>
  <c r="AM415" i="3"/>
  <c r="AM411" i="3"/>
  <c r="AP412" i="3"/>
  <c r="AP413" i="3"/>
  <c r="AP414" i="3"/>
  <c r="AP415" i="3"/>
  <c r="AP411" i="3"/>
  <c r="AS412" i="3"/>
  <c r="AS413" i="3"/>
  <c r="AS414" i="3"/>
  <c r="AS415" i="3"/>
  <c r="AS411" i="3"/>
  <c r="BF411" i="3"/>
  <c r="BF415" i="3"/>
  <c r="BF414" i="3"/>
  <c r="BF413" i="3"/>
  <c r="BF412" i="3"/>
  <c r="BM671" i="1"/>
  <c r="BM672" i="1"/>
  <c r="BM670" i="1"/>
  <c r="BM673" i="1" s="1"/>
  <c r="BG705" i="1"/>
  <c r="BH700" i="1" s="1"/>
  <c r="BH701" i="1"/>
  <c r="BH702" i="1"/>
  <c r="BH703" i="1"/>
  <c r="BH704" i="1"/>
  <c r="O419" i="3"/>
  <c r="AD419" i="3"/>
  <c r="AG419" i="3"/>
  <c r="AJ419" i="3"/>
  <c r="AM419" i="3"/>
  <c r="I103" i="5"/>
  <c r="O103" i="5"/>
  <c r="K184" i="2"/>
  <c r="L195" i="2" s="1"/>
  <c r="H184" i="2"/>
  <c r="I195" i="2" s="1"/>
  <c r="Q184" i="2"/>
  <c r="R195" i="2" s="1"/>
  <c r="R181" i="2"/>
  <c r="T184" i="2"/>
  <c r="U195" i="2" s="1"/>
  <c r="W184" i="2"/>
  <c r="X195" i="2" s="1"/>
  <c r="Z184" i="2"/>
  <c r="AA195" i="2" s="1"/>
  <c r="AI184" i="2"/>
  <c r="AJ195" i="2" s="1"/>
  <c r="AR184" i="2"/>
  <c r="AS188" i="2"/>
  <c r="AS189" i="2"/>
  <c r="AS190" i="2"/>
  <c r="AS191" i="2"/>
  <c r="AS187" i="2"/>
  <c r="AS192" i="2" s="1"/>
  <c r="AJ188" i="2"/>
  <c r="AJ189" i="2"/>
  <c r="AJ190" i="2"/>
  <c r="AJ191" i="2"/>
  <c r="AJ187" i="2"/>
  <c r="AJ192" i="2" s="1"/>
  <c r="AG188" i="2"/>
  <c r="AG189" i="2"/>
  <c r="AG190" i="2"/>
  <c r="AG191" i="2"/>
  <c r="AG187" i="2"/>
  <c r="AG192" i="2" s="1"/>
  <c r="AD188" i="2"/>
  <c r="AD189" i="2"/>
  <c r="AD190" i="2"/>
  <c r="AD191" i="2"/>
  <c r="AD187" i="2"/>
  <c r="AD192" i="2" s="1"/>
  <c r="AA188" i="2"/>
  <c r="AA189" i="2"/>
  <c r="AA190" i="2"/>
  <c r="AA191" i="2"/>
  <c r="AA187" i="2"/>
  <c r="AA192" i="2" s="1"/>
  <c r="X188" i="2"/>
  <c r="X189" i="2"/>
  <c r="X190" i="2"/>
  <c r="X191" i="2"/>
  <c r="X187" i="2"/>
  <c r="X192" i="2" s="1"/>
  <c r="U188" i="2"/>
  <c r="U189" i="2"/>
  <c r="U190" i="2"/>
  <c r="U191" i="2"/>
  <c r="U187" i="2"/>
  <c r="U192" i="2" s="1"/>
  <c r="R188" i="2"/>
  <c r="R189" i="2"/>
  <c r="R190" i="2"/>
  <c r="R191" i="2"/>
  <c r="R187" i="2"/>
  <c r="R192" i="2" s="1"/>
  <c r="O188" i="2"/>
  <c r="O189" i="2"/>
  <c r="O190" i="2"/>
  <c r="O191" i="2"/>
  <c r="O187" i="2"/>
  <c r="O192" i="2" s="1"/>
  <c r="L188" i="2"/>
  <c r="L189" i="2"/>
  <c r="L190" i="2"/>
  <c r="L191" i="2"/>
  <c r="L187" i="2"/>
  <c r="L192" i="2" s="1"/>
  <c r="I188" i="2"/>
  <c r="I189" i="2"/>
  <c r="I190" i="2"/>
  <c r="I191" i="2"/>
  <c r="I187" i="2"/>
  <c r="I192" i="2" s="1"/>
  <c r="BG680" i="1"/>
  <c r="BI680" i="1" s="1"/>
  <c r="N181" i="2"/>
  <c r="BG681" i="1"/>
  <c r="BI681" i="1" s="1"/>
  <c r="AL697" i="1"/>
  <c r="AF697" i="1"/>
  <c r="AG708" i="1" s="1"/>
  <c r="AG694" i="1"/>
  <c r="BG696" i="1"/>
  <c r="BG695" i="1"/>
  <c r="Z697" i="1"/>
  <c r="N697" i="1"/>
  <c r="O694" i="1"/>
  <c r="H697" i="1"/>
  <c r="T697" i="1"/>
  <c r="AA694" i="1"/>
  <c r="I701" i="1"/>
  <c r="I702" i="1"/>
  <c r="I703" i="1"/>
  <c r="I704" i="1"/>
  <c r="I700" i="1"/>
  <c r="I705" i="1" s="1"/>
  <c r="L701" i="1"/>
  <c r="L702" i="1"/>
  <c r="L703" i="1"/>
  <c r="L704" i="1"/>
  <c r="L700" i="1"/>
  <c r="L705" i="1" s="1"/>
  <c r="O701" i="1"/>
  <c r="O702" i="1"/>
  <c r="O703" i="1"/>
  <c r="O704" i="1"/>
  <c r="O700" i="1"/>
  <c r="O705" i="1" s="1"/>
  <c r="R701" i="1"/>
  <c r="R702" i="1"/>
  <c r="R703" i="1"/>
  <c r="R704" i="1"/>
  <c r="R700" i="1"/>
  <c r="R705" i="1" s="1"/>
  <c r="U701" i="1"/>
  <c r="U702" i="1"/>
  <c r="U703" i="1"/>
  <c r="U704" i="1"/>
  <c r="U700" i="1"/>
  <c r="U705" i="1" s="1"/>
  <c r="X701" i="1"/>
  <c r="X702" i="1"/>
  <c r="X703" i="1"/>
  <c r="X704" i="1"/>
  <c r="X700" i="1"/>
  <c r="X705" i="1" s="1"/>
  <c r="AA701" i="1"/>
  <c r="AA702" i="1"/>
  <c r="AA703" i="1"/>
  <c r="AA704" i="1"/>
  <c r="AA700" i="1"/>
  <c r="AA705" i="1" s="1"/>
  <c r="AD701" i="1"/>
  <c r="AD702" i="1"/>
  <c r="AD703" i="1"/>
  <c r="AD704" i="1"/>
  <c r="AD705" i="1"/>
  <c r="AG701" i="1"/>
  <c r="AG702" i="1"/>
  <c r="AG703" i="1"/>
  <c r="AG704" i="1"/>
  <c r="AG700" i="1"/>
  <c r="AG705" i="1" s="1"/>
  <c r="AJ701" i="1"/>
  <c r="AJ702" i="1"/>
  <c r="AJ703" i="1"/>
  <c r="AJ704" i="1"/>
  <c r="AJ700" i="1"/>
  <c r="AJ705" i="1" s="1"/>
  <c r="AM701" i="1"/>
  <c r="AM702" i="1"/>
  <c r="AM703" i="1"/>
  <c r="AM704" i="1"/>
  <c r="AM700" i="1"/>
  <c r="AM705" i="1" s="1"/>
  <c r="BB705" i="1"/>
  <c r="BG671" i="1"/>
  <c r="BG677" i="1"/>
  <c r="BG678" i="1"/>
  <c r="BP678" i="1" s="1"/>
  <c r="BD39" i="3"/>
  <c r="Z312" i="3"/>
  <c r="Z73" i="3"/>
  <c r="AA346" i="3"/>
  <c r="Z170" i="3"/>
  <c r="Z109" i="3"/>
  <c r="Z47" i="3"/>
  <c r="AC410" i="1"/>
  <c r="Z410" i="1"/>
  <c r="Z409" i="1"/>
  <c r="AA137" i="2"/>
  <c r="L73" i="5"/>
  <c r="L48" i="5"/>
  <c r="L52" i="5"/>
  <c r="L56" i="5"/>
  <c r="O59" i="5"/>
  <c r="Y103" i="3"/>
  <c r="AA342" i="3"/>
  <c r="AB213" i="1"/>
  <c r="L66" i="5"/>
  <c r="R38" i="5"/>
  <c r="R31" i="5"/>
  <c r="AR94" i="2"/>
  <c r="H26" i="2"/>
  <c r="K26" i="2"/>
  <c r="N26" i="2"/>
  <c r="Q26" i="2"/>
  <c r="T26" i="2"/>
  <c r="W26" i="2"/>
  <c r="Z26" i="2"/>
  <c r="AC26" i="2"/>
  <c r="AF26" i="2"/>
  <c r="AI26" i="2"/>
  <c r="AR26" i="2"/>
  <c r="H27" i="2"/>
  <c r="K27" i="2"/>
  <c r="N27" i="2"/>
  <c r="Q27" i="2"/>
  <c r="T27" i="2"/>
  <c r="W27" i="2"/>
  <c r="Z27" i="2"/>
  <c r="AC27" i="2"/>
  <c r="AF27" i="2"/>
  <c r="AI27" i="2"/>
  <c r="AR27" i="2"/>
  <c r="H28" i="2"/>
  <c r="K28" i="2"/>
  <c r="N28" i="2"/>
  <c r="Q28" i="2"/>
  <c r="T28" i="2"/>
  <c r="W28" i="2"/>
  <c r="Z28" i="2"/>
  <c r="AC28" i="2"/>
  <c r="AF28" i="2"/>
  <c r="AI28" i="2"/>
  <c r="AR28" i="2"/>
  <c r="H29" i="2"/>
  <c r="K29" i="2"/>
  <c r="N29" i="2"/>
  <c r="Q29" i="2"/>
  <c r="T29" i="2"/>
  <c r="W29" i="2"/>
  <c r="Z29" i="2"/>
  <c r="AC29" i="2"/>
  <c r="AF29" i="2"/>
  <c r="AI29" i="2"/>
  <c r="AR29" i="2"/>
  <c r="H30" i="2"/>
  <c r="K30" i="2"/>
  <c r="N30" i="2"/>
  <c r="Q30" i="2"/>
  <c r="T30" i="2"/>
  <c r="W30" i="2"/>
  <c r="Z30" i="2"/>
  <c r="AC30" i="2"/>
  <c r="AF30" i="2"/>
  <c r="AI30" i="2"/>
  <c r="AR30" i="2"/>
  <c r="H31" i="2"/>
  <c r="K31" i="2"/>
  <c r="N31" i="2"/>
  <c r="Q31" i="2"/>
  <c r="T31" i="2"/>
  <c r="W31" i="2"/>
  <c r="Z31" i="2"/>
  <c r="AC31" i="2"/>
  <c r="AF31" i="2"/>
  <c r="AI31" i="2"/>
  <c r="AR31" i="2"/>
  <c r="AY693" i="1" l="1"/>
  <c r="AY694" i="1"/>
  <c r="AY695" i="1"/>
  <c r="AY696" i="1"/>
  <c r="AY692" i="1"/>
  <c r="AY697" i="1" s="1"/>
  <c r="AY649" i="1"/>
  <c r="AY652" i="1" s="1"/>
  <c r="AY647" i="1"/>
  <c r="AE118" i="5"/>
  <c r="AE117" i="5"/>
  <c r="AE115" i="5"/>
  <c r="AE114" i="5"/>
  <c r="AE119" i="5"/>
  <c r="AY183" i="2"/>
  <c r="AY182" i="2"/>
  <c r="AY180" i="2"/>
  <c r="AY179" i="2"/>
  <c r="AY184" i="2" s="1"/>
  <c r="AY181" i="2"/>
  <c r="AV693" i="1"/>
  <c r="AV694" i="1"/>
  <c r="AV695" i="1"/>
  <c r="AV696" i="1"/>
  <c r="AV692" i="1"/>
  <c r="AV697" i="1" s="1"/>
  <c r="AV649" i="1"/>
  <c r="AV652" i="1" s="1"/>
  <c r="AV647" i="1"/>
  <c r="AV183" i="2"/>
  <c r="AV182" i="2"/>
  <c r="AV180" i="2"/>
  <c r="AV179" i="2"/>
  <c r="AV184" i="2" s="1"/>
  <c r="AV181" i="2"/>
  <c r="AP133" i="2"/>
  <c r="AM137" i="2"/>
  <c r="S116" i="5"/>
  <c r="AB118" i="5"/>
  <c r="AB117" i="5"/>
  <c r="AB115" i="5"/>
  <c r="AB114" i="5"/>
  <c r="Y80" i="5"/>
  <c r="AB77" i="5"/>
  <c r="AB119" i="5"/>
  <c r="Y130" i="5"/>
  <c r="Y116" i="5"/>
  <c r="AS649" i="1"/>
  <c r="AS652" i="1" s="1"/>
  <c r="AS647" i="1"/>
  <c r="AP649" i="1"/>
  <c r="AP652" i="1" s="1"/>
  <c r="AP647" i="1"/>
  <c r="BA209" i="1"/>
  <c r="BA29" i="2"/>
  <c r="V130" i="5"/>
  <c r="V116" i="5"/>
  <c r="AM195" i="2"/>
  <c r="AM181" i="2"/>
  <c r="AV406" i="3"/>
  <c r="AV403" i="3"/>
  <c r="AV405" i="3"/>
  <c r="AV407" i="3"/>
  <c r="Y118" i="5"/>
  <c r="Y117" i="5"/>
  <c r="Y115" i="5"/>
  <c r="Y114" i="5"/>
  <c r="AI127" i="5"/>
  <c r="V118" i="5"/>
  <c r="V117" i="5"/>
  <c r="V115" i="5"/>
  <c r="V114" i="5"/>
  <c r="V119" i="5" s="1"/>
  <c r="S130" i="5"/>
  <c r="S115" i="5"/>
  <c r="S117" i="5"/>
  <c r="S118" i="5"/>
  <c r="S114" i="5"/>
  <c r="P115" i="5"/>
  <c r="P117" i="5"/>
  <c r="P118" i="5"/>
  <c r="P114" i="5"/>
  <c r="P116" i="5"/>
  <c r="AM183" i="2"/>
  <c r="AM182" i="2"/>
  <c r="AM180" i="2"/>
  <c r="AM179" i="2"/>
  <c r="AS195" i="2"/>
  <c r="AP183" i="2"/>
  <c r="AP182" i="2"/>
  <c r="AP180" i="2"/>
  <c r="AP179" i="2"/>
  <c r="AP181" i="2"/>
  <c r="AS695" i="1"/>
  <c r="AS692" i="1"/>
  <c r="AS693" i="1"/>
  <c r="AS694" i="1"/>
  <c r="AS696" i="1"/>
  <c r="AM708" i="1"/>
  <c r="AP695" i="1"/>
  <c r="AP692" i="1"/>
  <c r="AP693" i="1"/>
  <c r="AP694" i="1"/>
  <c r="AP696" i="1"/>
  <c r="M130" i="5"/>
  <c r="M115" i="5"/>
  <c r="M117" i="5"/>
  <c r="M118" i="5"/>
  <c r="M114" i="5"/>
  <c r="M116" i="5"/>
  <c r="J130" i="5"/>
  <c r="J115" i="5"/>
  <c r="J117" i="5"/>
  <c r="J118" i="5"/>
  <c r="J114" i="5"/>
  <c r="J116" i="5"/>
  <c r="AH119" i="5"/>
  <c r="AI130" i="5" s="1"/>
  <c r="Z404" i="3"/>
  <c r="Z382" i="3"/>
  <c r="BF416" i="3"/>
  <c r="AP406" i="3"/>
  <c r="AP403" i="3"/>
  <c r="AP419" i="3"/>
  <c r="AP407" i="3"/>
  <c r="AP404" i="3"/>
  <c r="AM406" i="3"/>
  <c r="AM403" i="3"/>
  <c r="AM407" i="3"/>
  <c r="AM404" i="3"/>
  <c r="I404" i="3"/>
  <c r="I405" i="3"/>
  <c r="I406" i="3"/>
  <c r="I403" i="3"/>
  <c r="I419" i="3"/>
  <c r="I407" i="3"/>
  <c r="O405" i="3"/>
  <c r="O406" i="3"/>
  <c r="O403" i="3"/>
  <c r="O404" i="3"/>
  <c r="AS419" i="3"/>
  <c r="AS406" i="3"/>
  <c r="AS403" i="3"/>
  <c r="AS404" i="3"/>
  <c r="AG405" i="3"/>
  <c r="AG406" i="3"/>
  <c r="AG403" i="3"/>
  <c r="AG404" i="3"/>
  <c r="AJ405" i="3"/>
  <c r="AJ406" i="3"/>
  <c r="AJ403" i="3"/>
  <c r="AJ404" i="3"/>
  <c r="AD406" i="3"/>
  <c r="AD405" i="3"/>
  <c r="AD403" i="3"/>
  <c r="BC188" i="2"/>
  <c r="BC190" i="2"/>
  <c r="BC191" i="2"/>
  <c r="BC187" i="2"/>
  <c r="BC189" i="2"/>
  <c r="BP679" i="1"/>
  <c r="BQ679" i="1"/>
  <c r="BQ678" i="1"/>
  <c r="BG675" i="1"/>
  <c r="BD675" i="1"/>
  <c r="BD673" i="1"/>
  <c r="BH705" i="1"/>
  <c r="N184" i="2"/>
  <c r="O195" i="2" s="1"/>
  <c r="AS180" i="2"/>
  <c r="AS182" i="2"/>
  <c r="AS183" i="2"/>
  <c r="AS179" i="2"/>
  <c r="AS181" i="2"/>
  <c r="AJ180" i="2"/>
  <c r="AJ182" i="2"/>
  <c r="AJ183" i="2"/>
  <c r="AJ179" i="2"/>
  <c r="AJ181" i="2"/>
  <c r="AA180" i="2"/>
  <c r="AA182" i="2"/>
  <c r="AA183" i="2"/>
  <c r="AA179" i="2"/>
  <c r="AA181" i="2"/>
  <c r="X180" i="2"/>
  <c r="X182" i="2"/>
  <c r="X183" i="2"/>
  <c r="X179" i="2"/>
  <c r="X181" i="2"/>
  <c r="U182" i="2"/>
  <c r="U183" i="2"/>
  <c r="U179" i="2"/>
  <c r="U181" i="2"/>
  <c r="U180" i="2"/>
  <c r="R182" i="2"/>
  <c r="R183" i="2"/>
  <c r="R179" i="2"/>
  <c r="R180" i="2"/>
  <c r="I180" i="2"/>
  <c r="I182" i="2"/>
  <c r="I183" i="2"/>
  <c r="I179" i="2"/>
  <c r="I181" i="2"/>
  <c r="L182" i="2"/>
  <c r="L183" i="2"/>
  <c r="L179" i="2"/>
  <c r="L181" i="2"/>
  <c r="L180" i="2"/>
  <c r="BC700" i="1"/>
  <c r="BC701" i="1"/>
  <c r="BC702" i="1"/>
  <c r="BC703" i="1"/>
  <c r="BC704" i="1"/>
  <c r="U708" i="1"/>
  <c r="U695" i="1"/>
  <c r="U696" i="1"/>
  <c r="U693" i="1"/>
  <c r="U694" i="1"/>
  <c r="U692" i="1"/>
  <c r="U697" i="1" s="1"/>
  <c r="I708" i="1"/>
  <c r="I696" i="1"/>
  <c r="I695" i="1"/>
  <c r="I693" i="1"/>
  <c r="I694" i="1"/>
  <c r="I692" i="1"/>
  <c r="I697" i="1" s="1"/>
  <c r="O708" i="1"/>
  <c r="O695" i="1"/>
  <c r="O696" i="1"/>
  <c r="O693" i="1"/>
  <c r="O692" i="1"/>
  <c r="O697" i="1" s="1"/>
  <c r="AA708" i="1"/>
  <c r="AA695" i="1"/>
  <c r="AA696" i="1"/>
  <c r="AA693" i="1"/>
  <c r="AA692" i="1"/>
  <c r="AA697" i="1" s="1"/>
  <c r="AG695" i="1"/>
  <c r="AG696" i="1"/>
  <c r="AG693" i="1"/>
  <c r="AG692" i="1"/>
  <c r="AG697" i="1" s="1"/>
  <c r="AM695" i="1"/>
  <c r="AM696" i="1"/>
  <c r="AM694" i="1"/>
  <c r="AM693" i="1"/>
  <c r="AM692" i="1"/>
  <c r="AM697" i="1" s="1"/>
  <c r="Y342" i="3"/>
  <c r="Z103" i="3"/>
  <c r="Y346" i="3"/>
  <c r="AR38" i="2"/>
  <c r="AI394" i="1"/>
  <c r="AF393" i="1"/>
  <c r="AC392" i="1"/>
  <c r="L35" i="5"/>
  <c r="N74" i="5"/>
  <c r="K74" i="5"/>
  <c r="O38" i="5"/>
  <c r="O31" i="5"/>
  <c r="R45" i="5"/>
  <c r="O45" i="5"/>
  <c r="L45" i="5"/>
  <c r="I45" i="5"/>
  <c r="R44" i="5"/>
  <c r="O44" i="5"/>
  <c r="L44" i="5"/>
  <c r="I44" i="5"/>
  <c r="R43" i="5"/>
  <c r="O43" i="5"/>
  <c r="L43" i="5"/>
  <c r="I43" i="5"/>
  <c r="R42" i="5"/>
  <c r="O42" i="5"/>
  <c r="L42" i="5"/>
  <c r="I42" i="5"/>
  <c r="R41" i="5"/>
  <c r="O41" i="5"/>
  <c r="L41" i="5"/>
  <c r="I41" i="5"/>
  <c r="R40" i="5"/>
  <c r="O40" i="5"/>
  <c r="L40" i="5"/>
  <c r="I40" i="5"/>
  <c r="AL367" i="1"/>
  <c r="AI367" i="1"/>
  <c r="AF367" i="1"/>
  <c r="AC367" i="1"/>
  <c r="Z367" i="1"/>
  <c r="W367" i="1"/>
  <c r="T367" i="1"/>
  <c r="Q367" i="1"/>
  <c r="N367" i="1"/>
  <c r="K367" i="1"/>
  <c r="H367" i="1"/>
  <c r="AL366" i="1"/>
  <c r="AI366" i="1"/>
  <c r="AF366" i="1"/>
  <c r="AC366" i="1"/>
  <c r="Z366" i="1"/>
  <c r="W366" i="1"/>
  <c r="T366" i="1"/>
  <c r="Q366" i="1"/>
  <c r="N366" i="1"/>
  <c r="K366" i="1"/>
  <c r="H366" i="1"/>
  <c r="AL365" i="1"/>
  <c r="AI365" i="1"/>
  <c r="AF365" i="1"/>
  <c r="AC365" i="1"/>
  <c r="Z365" i="1"/>
  <c r="W365" i="1"/>
  <c r="T365" i="1"/>
  <c r="Q365" i="1"/>
  <c r="N365" i="1"/>
  <c r="K365" i="1"/>
  <c r="H365" i="1"/>
  <c r="AL364" i="1"/>
  <c r="AI364" i="1"/>
  <c r="AF364" i="1"/>
  <c r="Z364" i="1"/>
  <c r="W364" i="1"/>
  <c r="T364" i="1"/>
  <c r="Q364" i="1"/>
  <c r="N364" i="1"/>
  <c r="K364" i="1"/>
  <c r="H364" i="1"/>
  <c r="AL363" i="1"/>
  <c r="AI363" i="1"/>
  <c r="AF363" i="1"/>
  <c r="AC363" i="1"/>
  <c r="Z363" i="1"/>
  <c r="W363" i="1"/>
  <c r="T363" i="1"/>
  <c r="Q363" i="1"/>
  <c r="N363" i="1"/>
  <c r="K363" i="1"/>
  <c r="H363" i="1"/>
  <c r="AL362" i="1"/>
  <c r="AI362" i="1"/>
  <c r="AF362" i="1"/>
  <c r="AC362" i="1"/>
  <c r="Z362" i="1"/>
  <c r="W362" i="1"/>
  <c r="T362" i="1"/>
  <c r="Q362" i="1"/>
  <c r="N362" i="1"/>
  <c r="K362" i="1"/>
  <c r="H362" i="1"/>
  <c r="AL360" i="1"/>
  <c r="AI360" i="1"/>
  <c r="AF360" i="1"/>
  <c r="AC360" i="1"/>
  <c r="Z360" i="1"/>
  <c r="W360" i="1"/>
  <c r="T360" i="1"/>
  <c r="Q360" i="1"/>
  <c r="N360" i="1"/>
  <c r="K360" i="1"/>
  <c r="H360" i="1"/>
  <c r="AL359" i="1"/>
  <c r="AI359" i="1"/>
  <c r="AF359" i="1"/>
  <c r="AC359" i="1"/>
  <c r="Z359" i="1"/>
  <c r="W359" i="1"/>
  <c r="T359" i="1"/>
  <c r="Q359" i="1"/>
  <c r="N359" i="1"/>
  <c r="K359" i="1"/>
  <c r="H359" i="1"/>
  <c r="AL358" i="1"/>
  <c r="AI358" i="1"/>
  <c r="AF358" i="1"/>
  <c r="AC358" i="1"/>
  <c r="Z358" i="1"/>
  <c r="W358" i="1"/>
  <c r="T358" i="1"/>
  <c r="Q358" i="1"/>
  <c r="N358" i="1"/>
  <c r="K358" i="1"/>
  <c r="H358" i="1"/>
  <c r="AL357" i="1"/>
  <c r="AI357" i="1"/>
  <c r="AF357" i="1"/>
  <c r="AC357" i="1"/>
  <c r="Z357" i="1"/>
  <c r="W357" i="1"/>
  <c r="T357" i="1"/>
  <c r="Q357" i="1"/>
  <c r="N357" i="1"/>
  <c r="K357" i="1"/>
  <c r="H357" i="1"/>
  <c r="AL356" i="1"/>
  <c r="AI356" i="1"/>
  <c r="AF356" i="1"/>
  <c r="AC356" i="1"/>
  <c r="Z356" i="1"/>
  <c r="W356" i="1"/>
  <c r="T356" i="1"/>
  <c r="Q356" i="1"/>
  <c r="N356" i="1"/>
  <c r="K356" i="1"/>
  <c r="H356" i="1"/>
  <c r="AL355" i="1"/>
  <c r="AI355" i="1"/>
  <c r="AF355" i="1"/>
  <c r="AC355" i="1"/>
  <c r="Z355" i="1"/>
  <c r="W355" i="1"/>
  <c r="T355" i="1"/>
  <c r="Q355" i="1"/>
  <c r="N355" i="1"/>
  <c r="K355" i="1"/>
  <c r="H355" i="1"/>
  <c r="AL353" i="1"/>
  <c r="AI353" i="1"/>
  <c r="AF353" i="1"/>
  <c r="AC353" i="1"/>
  <c r="Z353" i="1"/>
  <c r="W353" i="1"/>
  <c r="T353" i="1"/>
  <c r="Q353" i="1"/>
  <c r="N353" i="1"/>
  <c r="K353" i="1"/>
  <c r="H353" i="1"/>
  <c r="AL352" i="1"/>
  <c r="AI352" i="1"/>
  <c r="AF352" i="1"/>
  <c r="AC352" i="1"/>
  <c r="Z352" i="1"/>
  <c r="W352" i="1"/>
  <c r="T352" i="1"/>
  <c r="Q352" i="1"/>
  <c r="N352" i="1"/>
  <c r="K352" i="1"/>
  <c r="H352" i="1"/>
  <c r="AL351" i="1"/>
  <c r="AI351" i="1"/>
  <c r="AF351" i="1"/>
  <c r="AC351" i="1"/>
  <c r="Z351" i="1"/>
  <c r="W351" i="1"/>
  <c r="T351" i="1"/>
  <c r="Q351" i="1"/>
  <c r="N351" i="1"/>
  <c r="K351" i="1"/>
  <c r="H351" i="1"/>
  <c r="AL350" i="1"/>
  <c r="AI350" i="1"/>
  <c r="AF350" i="1"/>
  <c r="AC350" i="1"/>
  <c r="Z350" i="1"/>
  <c r="W350" i="1"/>
  <c r="T350" i="1"/>
  <c r="Q350" i="1"/>
  <c r="N350" i="1"/>
  <c r="K350" i="1"/>
  <c r="H350" i="1"/>
  <c r="AL349" i="1"/>
  <c r="AI349" i="1"/>
  <c r="AF349" i="1"/>
  <c r="AC349" i="1"/>
  <c r="Z349" i="1"/>
  <c r="W349" i="1"/>
  <c r="T349" i="1"/>
  <c r="Q349" i="1"/>
  <c r="N349" i="1"/>
  <c r="K349" i="1"/>
  <c r="H349" i="1"/>
  <c r="AL348" i="1"/>
  <c r="AI348" i="1"/>
  <c r="AF348" i="1"/>
  <c r="AC348" i="1"/>
  <c r="W348" i="1"/>
  <c r="T348" i="1"/>
  <c r="Q348" i="1"/>
  <c r="N348" i="1"/>
  <c r="K348" i="1"/>
  <c r="H348" i="1"/>
  <c r="AL346" i="1"/>
  <c r="AI346" i="1"/>
  <c r="AF346" i="1"/>
  <c r="AC346" i="1"/>
  <c r="Z346" i="1"/>
  <c r="W346" i="1"/>
  <c r="T346" i="1"/>
  <c r="Q346" i="1"/>
  <c r="N346" i="1"/>
  <c r="K346" i="1"/>
  <c r="H346" i="1"/>
  <c r="AL345" i="1"/>
  <c r="AI345" i="1"/>
  <c r="AF345" i="1"/>
  <c r="AC345" i="1"/>
  <c r="Z345" i="1"/>
  <c r="W345" i="1"/>
  <c r="T345" i="1"/>
  <c r="Q345" i="1"/>
  <c r="N345" i="1"/>
  <c r="K345" i="1"/>
  <c r="H345" i="1"/>
  <c r="AL344" i="1"/>
  <c r="AI344" i="1"/>
  <c r="AF344" i="1"/>
  <c r="AC344" i="1"/>
  <c r="Z344" i="1"/>
  <c r="W344" i="1"/>
  <c r="T344" i="1"/>
  <c r="Q344" i="1"/>
  <c r="N344" i="1"/>
  <c r="K344" i="1"/>
  <c r="H344" i="1"/>
  <c r="AL343" i="1"/>
  <c r="AI343" i="1"/>
  <c r="AF343" i="1"/>
  <c r="AC343" i="1"/>
  <c r="Z343" i="1"/>
  <c r="W343" i="1"/>
  <c r="T343" i="1"/>
  <c r="Q343" i="1"/>
  <c r="N343" i="1"/>
  <c r="K343" i="1"/>
  <c r="H343" i="1"/>
  <c r="AL342" i="1"/>
  <c r="AI342" i="1"/>
  <c r="AF342" i="1"/>
  <c r="AC342" i="1"/>
  <c r="Z342" i="1"/>
  <c r="W342" i="1"/>
  <c r="T342" i="1"/>
  <c r="Q342" i="1"/>
  <c r="N342" i="1"/>
  <c r="K342" i="1"/>
  <c r="H342" i="1"/>
  <c r="AL341" i="1"/>
  <c r="AI341" i="1"/>
  <c r="AF341" i="1"/>
  <c r="AC341" i="1"/>
  <c r="Z341" i="1"/>
  <c r="W341" i="1"/>
  <c r="T341" i="1"/>
  <c r="Q341" i="1"/>
  <c r="N341" i="1"/>
  <c r="K341" i="1"/>
  <c r="H341" i="1"/>
  <c r="AL339" i="1"/>
  <c r="AI339" i="1"/>
  <c r="AF339" i="1"/>
  <c r="AC339" i="1"/>
  <c r="Z339" i="1"/>
  <c r="W339" i="1"/>
  <c r="T339" i="1"/>
  <c r="Q339" i="1"/>
  <c r="N339" i="1"/>
  <c r="K339" i="1"/>
  <c r="H339" i="1"/>
  <c r="AL338" i="1"/>
  <c r="AI338" i="1"/>
  <c r="AF338" i="1"/>
  <c r="AC338" i="1"/>
  <c r="Z338" i="1"/>
  <c r="W338" i="1"/>
  <c r="T338" i="1"/>
  <c r="Q338" i="1"/>
  <c r="N338" i="1"/>
  <c r="K338" i="1"/>
  <c r="H338" i="1"/>
  <c r="AL337" i="1"/>
  <c r="AI337" i="1"/>
  <c r="AF337" i="1"/>
  <c r="AC337" i="1"/>
  <c r="Z337" i="1"/>
  <c r="W337" i="1"/>
  <c r="T337" i="1"/>
  <c r="Q337" i="1"/>
  <c r="N337" i="1"/>
  <c r="K337" i="1"/>
  <c r="H337" i="1"/>
  <c r="AL336" i="1"/>
  <c r="AI336" i="1"/>
  <c r="AF336" i="1"/>
  <c r="AC336" i="1"/>
  <c r="Z336" i="1"/>
  <c r="W336" i="1"/>
  <c r="T336" i="1"/>
  <c r="Q336" i="1"/>
  <c r="N336" i="1"/>
  <c r="K336" i="1"/>
  <c r="H336" i="1"/>
  <c r="AL335" i="1"/>
  <c r="AI335" i="1"/>
  <c r="AF335" i="1"/>
  <c r="AC335" i="1"/>
  <c r="Z335" i="1"/>
  <c r="W335" i="1"/>
  <c r="T335" i="1"/>
  <c r="Q335" i="1"/>
  <c r="N335" i="1"/>
  <c r="K335" i="1"/>
  <c r="H335" i="1"/>
  <c r="AL334" i="1"/>
  <c r="AI334" i="1"/>
  <c r="AF334" i="1"/>
  <c r="AC334" i="1"/>
  <c r="Z334" i="1"/>
  <c r="BA337" i="1" s="1"/>
  <c r="W334" i="1"/>
  <c r="T334" i="1"/>
  <c r="Q334" i="1"/>
  <c r="N334" i="1"/>
  <c r="K334" i="1"/>
  <c r="H334" i="1"/>
  <c r="W402" i="1"/>
  <c r="W401" i="1"/>
  <c r="W400" i="1"/>
  <c r="W399" i="1"/>
  <c r="W398" i="1"/>
  <c r="W397" i="1"/>
  <c r="W395" i="1"/>
  <c r="W394" i="1"/>
  <c r="W393" i="1"/>
  <c r="W392" i="1"/>
  <c r="W391" i="1"/>
  <c r="W390" i="1"/>
  <c r="W388" i="1"/>
  <c r="W387" i="1"/>
  <c r="W386" i="1"/>
  <c r="W385" i="1"/>
  <c r="W384" i="1"/>
  <c r="W383" i="1"/>
  <c r="W381" i="1"/>
  <c r="W380" i="1"/>
  <c r="W379" i="1"/>
  <c r="W378" i="1"/>
  <c r="W377" i="1"/>
  <c r="W376" i="1"/>
  <c r="W374" i="1"/>
  <c r="W373" i="1"/>
  <c r="W372" i="1"/>
  <c r="W371" i="1"/>
  <c r="W370" i="1"/>
  <c r="W369" i="1"/>
  <c r="T402" i="1"/>
  <c r="T401" i="1"/>
  <c r="T400" i="1"/>
  <c r="T399" i="1"/>
  <c r="T398" i="1"/>
  <c r="T397" i="1"/>
  <c r="T395" i="1"/>
  <c r="T394" i="1"/>
  <c r="T393" i="1"/>
  <c r="T392" i="1"/>
  <c r="T391" i="1"/>
  <c r="T390" i="1"/>
  <c r="T388" i="1"/>
  <c r="T387" i="1"/>
  <c r="T386" i="1"/>
  <c r="T385" i="1"/>
  <c r="T384" i="1"/>
  <c r="T383" i="1"/>
  <c r="T381" i="1"/>
  <c r="T380" i="1"/>
  <c r="T379" i="1"/>
  <c r="T378" i="1"/>
  <c r="T377" i="1"/>
  <c r="T376" i="1"/>
  <c r="T374" i="1"/>
  <c r="T373" i="1"/>
  <c r="T372" i="1"/>
  <c r="T371" i="1"/>
  <c r="T370" i="1"/>
  <c r="T369" i="1"/>
  <c r="AL402" i="1"/>
  <c r="AI402" i="1"/>
  <c r="AF402" i="1"/>
  <c r="AC402" i="1"/>
  <c r="Z402" i="1"/>
  <c r="Q402" i="1"/>
  <c r="N402" i="1"/>
  <c r="K402" i="1"/>
  <c r="H402" i="1"/>
  <c r="AL401" i="1"/>
  <c r="AI401" i="1"/>
  <c r="AF401" i="1"/>
  <c r="AC401" i="1"/>
  <c r="Z401" i="1"/>
  <c r="Q401" i="1"/>
  <c r="N401" i="1"/>
  <c r="K401" i="1"/>
  <c r="H401" i="1"/>
  <c r="AL400" i="1"/>
  <c r="AI400" i="1"/>
  <c r="AF400" i="1"/>
  <c r="AC400" i="1"/>
  <c r="Z400" i="1"/>
  <c r="Q400" i="1"/>
  <c r="N400" i="1"/>
  <c r="K400" i="1"/>
  <c r="H400" i="1"/>
  <c r="AL399" i="1"/>
  <c r="AI399" i="1"/>
  <c r="AF399" i="1"/>
  <c r="AC399" i="1"/>
  <c r="Z399" i="1"/>
  <c r="Q399" i="1"/>
  <c r="N399" i="1"/>
  <c r="K399" i="1"/>
  <c r="H399" i="1"/>
  <c r="AL398" i="1"/>
  <c r="AI398" i="1"/>
  <c r="AF398" i="1"/>
  <c r="AC398" i="1"/>
  <c r="Z398" i="1"/>
  <c r="Q398" i="1"/>
  <c r="N398" i="1"/>
  <c r="K398" i="1"/>
  <c r="H398" i="1"/>
  <c r="AL397" i="1"/>
  <c r="AI397" i="1"/>
  <c r="AF397" i="1"/>
  <c r="AC397" i="1"/>
  <c r="Z397" i="1"/>
  <c r="BA400" i="1" s="1"/>
  <c r="Q397" i="1"/>
  <c r="N397" i="1"/>
  <c r="K397" i="1"/>
  <c r="H397" i="1"/>
  <c r="AL395" i="1"/>
  <c r="AI395" i="1"/>
  <c r="AF395" i="1"/>
  <c r="AC395" i="1"/>
  <c r="Z395" i="1"/>
  <c r="Q395" i="1"/>
  <c r="N395" i="1"/>
  <c r="K395" i="1"/>
  <c r="H395" i="1"/>
  <c r="AL394" i="1"/>
  <c r="AF394" i="1"/>
  <c r="AC394" i="1"/>
  <c r="Z394" i="1"/>
  <c r="Q394" i="1"/>
  <c r="N394" i="1"/>
  <c r="K394" i="1"/>
  <c r="H394" i="1"/>
  <c r="AL393" i="1"/>
  <c r="AI393" i="1"/>
  <c r="AC393" i="1"/>
  <c r="Z393" i="1"/>
  <c r="Q393" i="1"/>
  <c r="N393" i="1"/>
  <c r="K393" i="1"/>
  <c r="H393" i="1"/>
  <c r="AL392" i="1"/>
  <c r="AI392" i="1"/>
  <c r="AF392" i="1"/>
  <c r="Z392" i="1"/>
  <c r="Q392" i="1"/>
  <c r="N392" i="1"/>
  <c r="K392" i="1"/>
  <c r="H392" i="1"/>
  <c r="AL391" i="1"/>
  <c r="AI391" i="1"/>
  <c r="AF391" i="1"/>
  <c r="AC391" i="1"/>
  <c r="Z391" i="1"/>
  <c r="Q391" i="1"/>
  <c r="N391" i="1"/>
  <c r="K391" i="1"/>
  <c r="H391" i="1"/>
  <c r="AL390" i="1"/>
  <c r="AI390" i="1"/>
  <c r="AF390" i="1"/>
  <c r="BA393" i="1" s="1"/>
  <c r="Q390" i="1"/>
  <c r="N390" i="1"/>
  <c r="K390" i="1"/>
  <c r="H390" i="1"/>
  <c r="AL381" i="1"/>
  <c r="AI381" i="1"/>
  <c r="AF381" i="1"/>
  <c r="AC381" i="1"/>
  <c r="Z381" i="1"/>
  <c r="Q381" i="1"/>
  <c r="N381" i="1"/>
  <c r="K381" i="1"/>
  <c r="H381" i="1"/>
  <c r="AL380" i="1"/>
  <c r="AI380" i="1"/>
  <c r="AF380" i="1"/>
  <c r="AC380" i="1"/>
  <c r="Z380" i="1"/>
  <c r="Q380" i="1"/>
  <c r="N380" i="1"/>
  <c r="K380" i="1"/>
  <c r="H380" i="1"/>
  <c r="AL379" i="1"/>
  <c r="AI379" i="1"/>
  <c r="AF379" i="1"/>
  <c r="AC379" i="1"/>
  <c r="Z379" i="1"/>
  <c r="Q379" i="1"/>
  <c r="N379" i="1"/>
  <c r="K379" i="1"/>
  <c r="H379" i="1"/>
  <c r="AL378" i="1"/>
  <c r="AI378" i="1"/>
  <c r="AF378" i="1"/>
  <c r="Z378" i="1"/>
  <c r="Q378" i="1"/>
  <c r="N378" i="1"/>
  <c r="K378" i="1"/>
  <c r="H378" i="1"/>
  <c r="AL377" i="1"/>
  <c r="AI377" i="1"/>
  <c r="AF377" i="1"/>
  <c r="AC377" i="1"/>
  <c r="Z377" i="1"/>
  <c r="Q377" i="1"/>
  <c r="N377" i="1"/>
  <c r="K377" i="1"/>
  <c r="H377" i="1"/>
  <c r="AL376" i="1"/>
  <c r="AI376" i="1"/>
  <c r="AF376" i="1"/>
  <c r="AC376" i="1"/>
  <c r="Z376" i="1"/>
  <c r="BA379" i="1" s="1"/>
  <c r="Q376" i="1"/>
  <c r="N376" i="1"/>
  <c r="K376" i="1"/>
  <c r="H376" i="1"/>
  <c r="AL374" i="1"/>
  <c r="AI374" i="1"/>
  <c r="AF374" i="1"/>
  <c r="AC374" i="1"/>
  <c r="Z374" i="1"/>
  <c r="Q374" i="1"/>
  <c r="N374" i="1"/>
  <c r="K374" i="1"/>
  <c r="H374" i="1"/>
  <c r="AL373" i="1"/>
  <c r="AI373" i="1"/>
  <c r="AF373" i="1"/>
  <c r="AC373" i="1"/>
  <c r="Z373" i="1"/>
  <c r="Q373" i="1"/>
  <c r="N373" i="1"/>
  <c r="K373" i="1"/>
  <c r="H373" i="1"/>
  <c r="AL372" i="1"/>
  <c r="AI372" i="1"/>
  <c r="AF372" i="1"/>
  <c r="AC372" i="1"/>
  <c r="Z372" i="1"/>
  <c r="Q372" i="1"/>
  <c r="N372" i="1"/>
  <c r="K372" i="1"/>
  <c r="H372" i="1"/>
  <c r="AL371" i="1"/>
  <c r="AI371" i="1"/>
  <c r="AF371" i="1"/>
  <c r="AC371" i="1"/>
  <c r="Z371" i="1"/>
  <c r="Q371" i="1"/>
  <c r="N371" i="1"/>
  <c r="K371" i="1"/>
  <c r="H371" i="1"/>
  <c r="AL370" i="1"/>
  <c r="AI370" i="1"/>
  <c r="AF370" i="1"/>
  <c r="AC370" i="1"/>
  <c r="Z370" i="1"/>
  <c r="Q370" i="1"/>
  <c r="N370" i="1"/>
  <c r="K370" i="1"/>
  <c r="H370" i="1"/>
  <c r="AL369" i="1"/>
  <c r="AI369" i="1"/>
  <c r="AF369" i="1"/>
  <c r="AC369" i="1"/>
  <c r="Z369" i="1"/>
  <c r="BA372" i="1" s="1"/>
  <c r="Q369" i="1"/>
  <c r="N369" i="1"/>
  <c r="K369" i="1"/>
  <c r="H369" i="1"/>
  <c r="Z388" i="1"/>
  <c r="Z387" i="1"/>
  <c r="Z386" i="1"/>
  <c r="Z385" i="1"/>
  <c r="Z384" i="1"/>
  <c r="Z383" i="1"/>
  <c r="AL388" i="1"/>
  <c r="AI388" i="1"/>
  <c r="AL387" i="1"/>
  <c r="AI387" i="1"/>
  <c r="AF387" i="1"/>
  <c r="AC387" i="1"/>
  <c r="AL386" i="1"/>
  <c r="AI386" i="1"/>
  <c r="AF386" i="1"/>
  <c r="AC386" i="1"/>
  <c r="AL385" i="1"/>
  <c r="AI385" i="1"/>
  <c r="AF385" i="1"/>
  <c r="AC385" i="1"/>
  <c r="AL384" i="1"/>
  <c r="AI384" i="1"/>
  <c r="AF384" i="1"/>
  <c r="AC384" i="1"/>
  <c r="AL383" i="1"/>
  <c r="AI383" i="1"/>
  <c r="AF383" i="1"/>
  <c r="AC383" i="1"/>
  <c r="Q388" i="1"/>
  <c r="N388" i="1"/>
  <c r="K388" i="1"/>
  <c r="H388" i="1"/>
  <c r="Q387" i="1"/>
  <c r="N387" i="1"/>
  <c r="K387" i="1"/>
  <c r="H387" i="1"/>
  <c r="Q386" i="1"/>
  <c r="N386" i="1"/>
  <c r="K386" i="1"/>
  <c r="H386" i="1"/>
  <c r="Q385" i="1"/>
  <c r="N385" i="1"/>
  <c r="K385" i="1"/>
  <c r="H385" i="1"/>
  <c r="Q384" i="1"/>
  <c r="N384" i="1"/>
  <c r="K384" i="1"/>
  <c r="H384" i="1"/>
  <c r="Q383" i="1"/>
  <c r="N383" i="1"/>
  <c r="K383" i="1"/>
  <c r="H383" i="1"/>
  <c r="R10" i="5"/>
  <c r="O10" i="5"/>
  <c r="L10" i="5"/>
  <c r="I10" i="5"/>
  <c r="R9" i="5"/>
  <c r="O9" i="5"/>
  <c r="L9" i="5"/>
  <c r="I9" i="5"/>
  <c r="R8" i="5"/>
  <c r="O8" i="5"/>
  <c r="L8" i="5"/>
  <c r="I8" i="5"/>
  <c r="R7" i="5"/>
  <c r="O7" i="5"/>
  <c r="L7" i="5"/>
  <c r="I7" i="5"/>
  <c r="R6" i="5"/>
  <c r="O6" i="5"/>
  <c r="L6" i="5"/>
  <c r="I6" i="5"/>
  <c r="R5" i="5"/>
  <c r="O5" i="5"/>
  <c r="L5" i="5"/>
  <c r="I5" i="5"/>
  <c r="AB80" i="5" l="1"/>
  <c r="AE77" i="5"/>
  <c r="AE80" i="5" s="1"/>
  <c r="AP137" i="2"/>
  <c r="AY133" i="2"/>
  <c r="BA386" i="1"/>
  <c r="BA344" i="1"/>
  <c r="BA358" i="1"/>
  <c r="BA365" i="1"/>
  <c r="Y119" i="5"/>
  <c r="P119" i="5"/>
  <c r="S119" i="5"/>
  <c r="AM184" i="2"/>
  <c r="AP184" i="2"/>
  <c r="AS697" i="1"/>
  <c r="AP697" i="1"/>
  <c r="M119" i="5"/>
  <c r="AI115" i="5"/>
  <c r="AI117" i="5"/>
  <c r="AI118" i="5"/>
  <c r="AI114" i="5"/>
  <c r="AI116" i="5"/>
  <c r="J119" i="5"/>
  <c r="Z408" i="3"/>
  <c r="BC192" i="2"/>
  <c r="BI675" i="1"/>
  <c r="BL680" i="1"/>
  <c r="AF159" i="2"/>
  <c r="BB159" i="2" s="1"/>
  <c r="BG673" i="1" s="1"/>
  <c r="AC181" i="2"/>
  <c r="L184" i="2"/>
  <c r="I184" i="2"/>
  <c r="R184" i="2"/>
  <c r="U184" i="2"/>
  <c r="X184" i="2"/>
  <c r="AA184" i="2"/>
  <c r="AJ184" i="2"/>
  <c r="AS184" i="2"/>
  <c r="O182" i="2"/>
  <c r="O183" i="2"/>
  <c r="O179" i="2"/>
  <c r="O180" i="2"/>
  <c r="O181" i="2"/>
  <c r="BC705" i="1"/>
  <c r="AI94" i="2"/>
  <c r="AF94" i="2"/>
  <c r="Z94" i="2"/>
  <c r="W94" i="2"/>
  <c r="T94" i="2"/>
  <c r="Q94" i="2"/>
  <c r="N94" i="2"/>
  <c r="K94" i="2"/>
  <c r="H94" i="2"/>
  <c r="AR93" i="2"/>
  <c r="AI93" i="2"/>
  <c r="AF93" i="2"/>
  <c r="AC93" i="2"/>
  <c r="Z93" i="2"/>
  <c r="W93" i="2"/>
  <c r="T93" i="2"/>
  <c r="Q93" i="2"/>
  <c r="N93" i="2"/>
  <c r="K93" i="2"/>
  <c r="H93" i="2"/>
  <c r="AR92" i="2"/>
  <c r="AI92" i="2"/>
  <c r="AF92" i="2"/>
  <c r="AC92" i="2"/>
  <c r="Z92" i="2"/>
  <c r="W92" i="2"/>
  <c r="T92" i="2"/>
  <c r="Q92" i="2"/>
  <c r="N92" i="2"/>
  <c r="K92" i="2"/>
  <c r="H92" i="2"/>
  <c r="AR91" i="2"/>
  <c r="AI91" i="2"/>
  <c r="AF91" i="2"/>
  <c r="AC91" i="2"/>
  <c r="Z91" i="2"/>
  <c r="W91" i="2"/>
  <c r="T91" i="2"/>
  <c r="Q91" i="2"/>
  <c r="N91" i="2"/>
  <c r="K91" i="2"/>
  <c r="H91" i="2"/>
  <c r="AR90" i="2"/>
  <c r="AI90" i="2"/>
  <c r="AF90" i="2"/>
  <c r="AC90" i="2"/>
  <c r="Z90" i="2"/>
  <c r="W90" i="2"/>
  <c r="T90" i="2"/>
  <c r="Q90" i="2"/>
  <c r="N90" i="2"/>
  <c r="K90" i="2"/>
  <c r="H90" i="2"/>
  <c r="AR89" i="2"/>
  <c r="AI89" i="2"/>
  <c r="AF89" i="2"/>
  <c r="AC89" i="2"/>
  <c r="Z89" i="2"/>
  <c r="W89" i="2"/>
  <c r="T89" i="2"/>
  <c r="Q89" i="2"/>
  <c r="N89" i="2"/>
  <c r="K89" i="2"/>
  <c r="H89" i="2"/>
  <c r="Y130" i="2"/>
  <c r="AI38" i="2"/>
  <c r="L38" i="5"/>
  <c r="I38" i="5"/>
  <c r="R37" i="5"/>
  <c r="O37" i="5"/>
  <c r="L37" i="5"/>
  <c r="I37" i="5"/>
  <c r="R36" i="5"/>
  <c r="O36" i="5"/>
  <c r="L36" i="5"/>
  <c r="I36" i="5"/>
  <c r="R35" i="5"/>
  <c r="O35" i="5"/>
  <c r="I35" i="5"/>
  <c r="R34" i="5"/>
  <c r="O34" i="5"/>
  <c r="L34" i="5"/>
  <c r="I34" i="5"/>
  <c r="R33" i="5"/>
  <c r="O33" i="5"/>
  <c r="L33" i="5"/>
  <c r="I33" i="5"/>
  <c r="L31" i="5"/>
  <c r="I31" i="5"/>
  <c r="R30" i="5"/>
  <c r="O30" i="5"/>
  <c r="L30" i="5"/>
  <c r="I30" i="5"/>
  <c r="R29" i="5"/>
  <c r="O29" i="5"/>
  <c r="L29" i="5"/>
  <c r="I29" i="5"/>
  <c r="R28" i="5"/>
  <c r="O28" i="5"/>
  <c r="L28" i="5"/>
  <c r="I28" i="5"/>
  <c r="R27" i="5"/>
  <c r="O27" i="5"/>
  <c r="L27" i="5"/>
  <c r="I27" i="5"/>
  <c r="R26" i="5"/>
  <c r="O26" i="5"/>
  <c r="L26" i="5"/>
  <c r="I26" i="5"/>
  <c r="R24" i="5"/>
  <c r="O24" i="5"/>
  <c r="L24" i="5"/>
  <c r="R23" i="5"/>
  <c r="O23" i="5"/>
  <c r="L23" i="5"/>
  <c r="I23" i="5"/>
  <c r="R22" i="5"/>
  <c r="O22" i="5"/>
  <c r="L22" i="5"/>
  <c r="I22" i="5"/>
  <c r="R21" i="5"/>
  <c r="O21" i="5"/>
  <c r="L21" i="5"/>
  <c r="I21" i="5"/>
  <c r="R20" i="5"/>
  <c r="O20" i="5"/>
  <c r="L20" i="5"/>
  <c r="I20" i="5"/>
  <c r="R19" i="5"/>
  <c r="O19" i="5"/>
  <c r="L19" i="5"/>
  <c r="I19" i="5"/>
  <c r="R17" i="5"/>
  <c r="O17" i="5"/>
  <c r="I17" i="5"/>
  <c r="R16" i="5"/>
  <c r="O16" i="5"/>
  <c r="L16" i="5"/>
  <c r="R15" i="5"/>
  <c r="O15" i="5"/>
  <c r="L15" i="5"/>
  <c r="R14" i="5"/>
  <c r="O14" i="5"/>
  <c r="L14" i="5"/>
  <c r="I14" i="5"/>
  <c r="R13" i="5"/>
  <c r="O13" i="5"/>
  <c r="L13" i="5"/>
  <c r="I13" i="5"/>
  <c r="R12" i="5"/>
  <c r="O12" i="5"/>
  <c r="L12" i="5"/>
  <c r="I12" i="5"/>
  <c r="I47" i="5"/>
  <c r="L47" i="5"/>
  <c r="O47" i="5"/>
  <c r="R47" i="5"/>
  <c r="I48" i="5"/>
  <c r="O48" i="5"/>
  <c r="R48" i="5"/>
  <c r="I49" i="5"/>
  <c r="L49" i="5"/>
  <c r="O49" i="5"/>
  <c r="R49" i="5"/>
  <c r="I50" i="5"/>
  <c r="L50" i="5"/>
  <c r="O50" i="5"/>
  <c r="R50" i="5"/>
  <c r="I51" i="5"/>
  <c r="L51" i="5"/>
  <c r="O51" i="5"/>
  <c r="R51" i="5"/>
  <c r="I52" i="5"/>
  <c r="O52" i="5"/>
  <c r="R52" i="5"/>
  <c r="AY137" i="2" l="1"/>
  <c r="AZ133" i="2"/>
  <c r="AZ137" i="2" s="1"/>
  <c r="BI673" i="1"/>
  <c r="BB181" i="2"/>
  <c r="AI119" i="5"/>
  <c r="AH101" i="5"/>
  <c r="AI92" i="5"/>
  <c r="AA407" i="3"/>
  <c r="AA403" i="3"/>
  <c r="AA406" i="3"/>
  <c r="AA419" i="3"/>
  <c r="AA405" i="3"/>
  <c r="AA404" i="3"/>
  <c r="BN680" i="1"/>
  <c r="O184" i="2"/>
  <c r="AF184" i="2"/>
  <c r="H74" i="5"/>
  <c r="I24" i="5"/>
  <c r="AC94" i="2"/>
  <c r="BA92" i="2" s="1"/>
  <c r="Z336" i="3"/>
  <c r="AM345" i="3"/>
  <c r="AN345" i="3"/>
  <c r="I23" i="4" s="1"/>
  <c r="AP345" i="3"/>
  <c r="AQ345" i="3"/>
  <c r="J23" i="4" s="1"/>
  <c r="AS345" i="3"/>
  <c r="AK345" i="3"/>
  <c r="H23" i="4" s="1"/>
  <c r="AL334" i="3"/>
  <c r="AR341" i="3"/>
  <c r="AO341" i="3"/>
  <c r="AL341" i="3"/>
  <c r="AI341" i="3"/>
  <c r="AF341" i="3"/>
  <c r="AC341" i="3"/>
  <c r="Z341" i="3"/>
  <c r="W341" i="3"/>
  <c r="T341" i="3"/>
  <c r="Q341" i="3"/>
  <c r="N341" i="3"/>
  <c r="K341" i="3"/>
  <c r="H341" i="3"/>
  <c r="AR340" i="3"/>
  <c r="AO340" i="3"/>
  <c r="AL340" i="3"/>
  <c r="AI340" i="3"/>
  <c r="AF340" i="3"/>
  <c r="AC340" i="3"/>
  <c r="Z340" i="3"/>
  <c r="W340" i="3"/>
  <c r="T340" i="3"/>
  <c r="Q340" i="3"/>
  <c r="N340" i="3"/>
  <c r="K340" i="3"/>
  <c r="H340" i="3"/>
  <c r="AR339" i="3"/>
  <c r="AO339" i="3"/>
  <c r="AL339" i="3"/>
  <c r="AI339" i="3"/>
  <c r="AF339" i="3"/>
  <c r="AC339" i="3"/>
  <c r="Z339" i="3"/>
  <c r="W339" i="3"/>
  <c r="T339" i="3"/>
  <c r="Q339" i="3"/>
  <c r="N339" i="3"/>
  <c r="K339" i="3"/>
  <c r="H339" i="3"/>
  <c r="AR338" i="3"/>
  <c r="AO338" i="3"/>
  <c r="AL338" i="3"/>
  <c r="AI338" i="3"/>
  <c r="Z338" i="3"/>
  <c r="BD336" i="3"/>
  <c r="AR336" i="3"/>
  <c r="AO336" i="3"/>
  <c r="AL336" i="3"/>
  <c r="AI336" i="3"/>
  <c r="AF336" i="3"/>
  <c r="AC336" i="3"/>
  <c r="W336" i="3"/>
  <c r="T336" i="3"/>
  <c r="Q336" i="3"/>
  <c r="N336" i="3"/>
  <c r="K336" i="3"/>
  <c r="H336" i="3"/>
  <c r="AR335" i="3"/>
  <c r="AO335" i="3"/>
  <c r="AL335" i="3"/>
  <c r="AI335" i="3"/>
  <c r="AF335" i="3"/>
  <c r="AC335" i="3"/>
  <c r="Z335" i="3"/>
  <c r="W335" i="3"/>
  <c r="T335" i="3"/>
  <c r="Q335" i="3"/>
  <c r="N335" i="3"/>
  <c r="K335" i="3"/>
  <c r="H335" i="3"/>
  <c r="AR334" i="3"/>
  <c r="AO334" i="3"/>
  <c r="AI334" i="3"/>
  <c r="AF334" i="3"/>
  <c r="AC334" i="3"/>
  <c r="Z334" i="3"/>
  <c r="W334" i="3"/>
  <c r="T334" i="3"/>
  <c r="Q334" i="3"/>
  <c r="N334" i="3"/>
  <c r="K334" i="3"/>
  <c r="H334" i="3"/>
  <c r="AR333" i="3"/>
  <c r="AO333" i="3"/>
  <c r="AL333" i="3"/>
  <c r="AI333" i="3"/>
  <c r="AF333" i="3"/>
  <c r="AC333" i="3"/>
  <c r="Z333" i="3"/>
  <c r="W333" i="3"/>
  <c r="T333" i="3"/>
  <c r="Q333" i="3"/>
  <c r="N333" i="3"/>
  <c r="K333" i="3"/>
  <c r="H333" i="3"/>
  <c r="BD332" i="3"/>
  <c r="AR332" i="3"/>
  <c r="AO332" i="3"/>
  <c r="AL332" i="3"/>
  <c r="AI332" i="3"/>
  <c r="AC332" i="3"/>
  <c r="Z332" i="3"/>
  <c r="W332" i="3"/>
  <c r="T332" i="3"/>
  <c r="Q332" i="3"/>
  <c r="N332" i="3"/>
  <c r="K332" i="3"/>
  <c r="H332" i="3"/>
  <c r="AR331" i="3"/>
  <c r="AO331" i="3"/>
  <c r="AL331" i="3"/>
  <c r="AI331" i="3"/>
  <c r="AF331" i="3"/>
  <c r="AF345" i="3" s="1"/>
  <c r="AC331" i="3"/>
  <c r="Z331" i="3"/>
  <c r="W331" i="3"/>
  <c r="T331" i="3"/>
  <c r="Q331" i="3"/>
  <c r="N331" i="3"/>
  <c r="K331" i="3"/>
  <c r="H331" i="3"/>
  <c r="AM347" i="3"/>
  <c r="AP343" i="3"/>
  <c r="AN343" i="3"/>
  <c r="I11" i="4" s="1"/>
  <c r="AF153" i="3"/>
  <c r="AO145" i="3"/>
  <c r="AQ343" i="3"/>
  <c r="J11" i="4" s="1"/>
  <c r="H11" i="4"/>
  <c r="AS347" i="3"/>
  <c r="AR328" i="3"/>
  <c r="AO328" i="3"/>
  <c r="AL328" i="3"/>
  <c r="AI328" i="3"/>
  <c r="AF328" i="3"/>
  <c r="AC328" i="3"/>
  <c r="Z328" i="3"/>
  <c r="W328" i="3"/>
  <c r="T328" i="3"/>
  <c r="Q328" i="3"/>
  <c r="N328" i="3"/>
  <c r="K328" i="3"/>
  <c r="H328" i="3"/>
  <c r="AR327" i="3"/>
  <c r="AO327" i="3"/>
  <c r="AL327" i="3"/>
  <c r="AI327" i="3"/>
  <c r="AF327" i="3"/>
  <c r="AC327" i="3"/>
  <c r="Z327" i="3"/>
  <c r="W327" i="3"/>
  <c r="T327" i="3"/>
  <c r="Q327" i="3"/>
  <c r="N327" i="3"/>
  <c r="K327" i="3"/>
  <c r="H327" i="3"/>
  <c r="AR326" i="3"/>
  <c r="AO326" i="3"/>
  <c r="AL326" i="3"/>
  <c r="AI326" i="3"/>
  <c r="AF326" i="3"/>
  <c r="AC326" i="3"/>
  <c r="Z326" i="3"/>
  <c r="W326" i="3"/>
  <c r="T326" i="3"/>
  <c r="Q326" i="3"/>
  <c r="N326" i="3"/>
  <c r="K326" i="3"/>
  <c r="H326" i="3"/>
  <c r="AR325" i="3"/>
  <c r="AR347" i="3" s="1"/>
  <c r="AO325" i="3"/>
  <c r="AO343" i="3" s="1"/>
  <c r="AL325" i="3"/>
  <c r="AI325" i="3"/>
  <c r="Z325" i="3"/>
  <c r="BD323" i="3"/>
  <c r="AR323" i="3"/>
  <c r="AO323" i="3"/>
  <c r="AL323" i="3"/>
  <c r="AI323" i="3"/>
  <c r="AF323" i="3"/>
  <c r="AC323" i="3"/>
  <c r="Z323" i="3"/>
  <c r="W323" i="3"/>
  <c r="T323" i="3"/>
  <c r="Q323" i="3"/>
  <c r="N323" i="3"/>
  <c r="K323" i="3"/>
  <c r="H323" i="3"/>
  <c r="AR322" i="3"/>
  <c r="AO322" i="3"/>
  <c r="AL322" i="3"/>
  <c r="AI322" i="3"/>
  <c r="AF322" i="3"/>
  <c r="AC322" i="3"/>
  <c r="Z322" i="3"/>
  <c r="W322" i="3"/>
  <c r="T322" i="3"/>
  <c r="Q322" i="3"/>
  <c r="N322" i="3"/>
  <c r="K322" i="3"/>
  <c r="H322" i="3"/>
  <c r="AR321" i="3"/>
  <c r="AO321" i="3"/>
  <c r="AL321" i="3"/>
  <c r="AI321" i="3"/>
  <c r="AF321" i="3"/>
  <c r="AC321" i="3"/>
  <c r="Z321" i="3"/>
  <c r="W321" i="3"/>
  <c r="T321" i="3"/>
  <c r="Q321" i="3"/>
  <c r="N321" i="3"/>
  <c r="K321" i="3"/>
  <c r="H321" i="3"/>
  <c r="AR320" i="3"/>
  <c r="AO320" i="3"/>
  <c r="AL320" i="3"/>
  <c r="AI320" i="3"/>
  <c r="AF320" i="3"/>
  <c r="AC320" i="3"/>
  <c r="Z320" i="3"/>
  <c r="W320" i="3"/>
  <c r="T320" i="3"/>
  <c r="Q320" i="3"/>
  <c r="N320" i="3"/>
  <c r="K320" i="3"/>
  <c r="H320" i="3"/>
  <c r="BD319" i="3"/>
  <c r="AR319" i="3"/>
  <c r="AO319" i="3"/>
  <c r="AL319" i="3"/>
  <c r="AI319" i="3"/>
  <c r="AF319" i="3"/>
  <c r="AC319" i="3"/>
  <c r="Z319" i="3"/>
  <c r="W319" i="3"/>
  <c r="T319" i="3"/>
  <c r="Q319" i="3"/>
  <c r="N319" i="3"/>
  <c r="K319" i="3"/>
  <c r="H319" i="3"/>
  <c r="AR318" i="3"/>
  <c r="AO318" i="3"/>
  <c r="AL318" i="3"/>
  <c r="AI318" i="3"/>
  <c r="AF318" i="3"/>
  <c r="AC318" i="3"/>
  <c r="Z318" i="3"/>
  <c r="W318" i="3"/>
  <c r="T318" i="3"/>
  <c r="Q318" i="3"/>
  <c r="N318" i="3"/>
  <c r="K318" i="3"/>
  <c r="H318" i="3"/>
  <c r="AR51" i="3"/>
  <c r="AO51" i="3"/>
  <c r="AL51" i="3"/>
  <c r="AI51" i="3"/>
  <c r="AF51" i="3"/>
  <c r="AC51" i="3"/>
  <c r="Z51" i="3"/>
  <c r="W51" i="3"/>
  <c r="T51" i="3"/>
  <c r="Q51" i="3"/>
  <c r="N51" i="3"/>
  <c r="K51" i="3"/>
  <c r="H51" i="3"/>
  <c r="AR50" i="3"/>
  <c r="AO50" i="3"/>
  <c r="AL50" i="3"/>
  <c r="AI50" i="3"/>
  <c r="AF50" i="3"/>
  <c r="AC50" i="3"/>
  <c r="Z50" i="3"/>
  <c r="W50" i="3"/>
  <c r="T50" i="3"/>
  <c r="Q50" i="3"/>
  <c r="N50" i="3"/>
  <c r="K50" i="3"/>
  <c r="H50" i="3"/>
  <c r="BD49" i="3"/>
  <c r="AR49" i="3"/>
  <c r="AO49" i="3"/>
  <c r="AL49" i="3"/>
  <c r="AI49" i="3"/>
  <c r="AF49" i="3"/>
  <c r="W49" i="3"/>
  <c r="T49" i="3"/>
  <c r="Q49" i="3"/>
  <c r="N49" i="3"/>
  <c r="K49" i="3"/>
  <c r="H49" i="3"/>
  <c r="AR47" i="3"/>
  <c r="AO47" i="3"/>
  <c r="AL47" i="3"/>
  <c r="AI47" i="3"/>
  <c r="AF47" i="3"/>
  <c r="W47" i="3"/>
  <c r="T47" i="3"/>
  <c r="Q47" i="3"/>
  <c r="N47" i="3"/>
  <c r="K47" i="3"/>
  <c r="H47" i="3"/>
  <c r="AR46" i="3"/>
  <c r="AO46" i="3"/>
  <c r="AL46" i="3"/>
  <c r="AI46" i="3"/>
  <c r="AF46" i="3"/>
  <c r="AC46" i="3"/>
  <c r="Z46" i="3"/>
  <c r="W46" i="3"/>
  <c r="T46" i="3"/>
  <c r="Q46" i="3"/>
  <c r="N46" i="3"/>
  <c r="K46" i="3"/>
  <c r="H46" i="3"/>
  <c r="AR45" i="3"/>
  <c r="AO45" i="3"/>
  <c r="AL45" i="3"/>
  <c r="AI45" i="3"/>
  <c r="AF45" i="3"/>
  <c r="AC45" i="3"/>
  <c r="Z45" i="3"/>
  <c r="W45" i="3"/>
  <c r="T45" i="3"/>
  <c r="Q45" i="3"/>
  <c r="N45" i="3"/>
  <c r="K45" i="3"/>
  <c r="H45" i="3"/>
  <c r="AR44" i="3"/>
  <c r="AO44" i="3"/>
  <c r="AL44" i="3"/>
  <c r="AI44" i="3"/>
  <c r="AF44" i="3"/>
  <c r="AC44" i="3"/>
  <c r="Z44" i="3"/>
  <c r="W44" i="3"/>
  <c r="T44" i="3"/>
  <c r="Q44" i="3"/>
  <c r="N44" i="3"/>
  <c r="K44" i="3"/>
  <c r="H44" i="3"/>
  <c r="AR43" i="3"/>
  <c r="AO43" i="3"/>
  <c r="AL43" i="3"/>
  <c r="AI43" i="3"/>
  <c r="AF43" i="3"/>
  <c r="AC43" i="3"/>
  <c r="Z43" i="3"/>
  <c r="W43" i="3"/>
  <c r="T43" i="3"/>
  <c r="Q43" i="3"/>
  <c r="N43" i="3"/>
  <c r="K43" i="3"/>
  <c r="H43" i="3"/>
  <c r="BD140" i="3"/>
  <c r="AR148" i="3"/>
  <c r="AO148" i="3"/>
  <c r="AL148" i="3"/>
  <c r="AI148" i="3"/>
  <c r="AF148" i="3"/>
  <c r="AC148" i="3"/>
  <c r="Z148" i="3"/>
  <c r="W148" i="3"/>
  <c r="T148" i="3"/>
  <c r="Q148" i="3"/>
  <c r="N148" i="3"/>
  <c r="K148" i="3"/>
  <c r="H148" i="3"/>
  <c r="AR147" i="3"/>
  <c r="AO147" i="3"/>
  <c r="AL147" i="3"/>
  <c r="AI147" i="3"/>
  <c r="AF147" i="3"/>
  <c r="AC147" i="3"/>
  <c r="Z147" i="3"/>
  <c r="W147" i="3"/>
  <c r="T147" i="3"/>
  <c r="Q147" i="3"/>
  <c r="N147" i="3"/>
  <c r="K147" i="3"/>
  <c r="H147" i="3"/>
  <c r="AR146" i="3"/>
  <c r="AO146" i="3"/>
  <c r="AL146" i="3"/>
  <c r="AC146" i="3"/>
  <c r="Z146" i="3"/>
  <c r="W146" i="3"/>
  <c r="T146" i="3"/>
  <c r="Q146" i="3"/>
  <c r="N146" i="3"/>
  <c r="K146" i="3"/>
  <c r="H146" i="3"/>
  <c r="BD145" i="3"/>
  <c r="AR145" i="3"/>
  <c r="AL145" i="3"/>
  <c r="AC145" i="3"/>
  <c r="Z145" i="3"/>
  <c r="W145" i="3"/>
  <c r="T145" i="3"/>
  <c r="Q145" i="3"/>
  <c r="N145" i="3"/>
  <c r="K145" i="3"/>
  <c r="H145" i="3"/>
  <c r="AR143" i="3"/>
  <c r="AO143" i="3"/>
  <c r="AL143" i="3"/>
  <c r="AC143" i="3"/>
  <c r="Z143" i="3"/>
  <c r="W143" i="3"/>
  <c r="T143" i="3"/>
  <c r="Q143" i="3"/>
  <c r="N143" i="3"/>
  <c r="K143" i="3"/>
  <c r="H143" i="3"/>
  <c r="AR142" i="3"/>
  <c r="AO142" i="3"/>
  <c r="AL142" i="3"/>
  <c r="AI142" i="3"/>
  <c r="AF142" i="3"/>
  <c r="AC142" i="3"/>
  <c r="Z142" i="3"/>
  <c r="W142" i="3"/>
  <c r="T142" i="3"/>
  <c r="Q142" i="3"/>
  <c r="N142" i="3"/>
  <c r="K142" i="3"/>
  <c r="H142" i="3"/>
  <c r="AR141" i="3"/>
  <c r="AO141" i="3"/>
  <c r="AL141" i="3"/>
  <c r="AI141" i="3"/>
  <c r="AF141" i="3"/>
  <c r="AC141" i="3"/>
  <c r="Z141" i="3"/>
  <c r="W141" i="3"/>
  <c r="T141" i="3"/>
  <c r="Q141" i="3"/>
  <c r="N141" i="3"/>
  <c r="K141" i="3"/>
  <c r="H141" i="3"/>
  <c r="AR140" i="3"/>
  <c r="AO140" i="3"/>
  <c r="AL140" i="3"/>
  <c r="AI140" i="3"/>
  <c r="AF140" i="3"/>
  <c r="AC140" i="3"/>
  <c r="Z140" i="3"/>
  <c r="W140" i="3"/>
  <c r="T140" i="3"/>
  <c r="Q140" i="3"/>
  <c r="N140" i="3"/>
  <c r="K140" i="3"/>
  <c r="H140" i="3"/>
  <c r="AR139" i="3"/>
  <c r="AO139" i="3"/>
  <c r="AL139" i="3"/>
  <c r="AI139" i="3"/>
  <c r="AF139" i="3"/>
  <c r="AC139" i="3"/>
  <c r="Z139" i="3"/>
  <c r="W139" i="3"/>
  <c r="T139" i="3"/>
  <c r="Q139" i="3"/>
  <c r="N139" i="3"/>
  <c r="K139" i="3"/>
  <c r="H139" i="3"/>
  <c r="BD128" i="3"/>
  <c r="BD152" i="3"/>
  <c r="AR160" i="3"/>
  <c r="AO160" i="3"/>
  <c r="AL160" i="3"/>
  <c r="AI160" i="3"/>
  <c r="AF160" i="3"/>
  <c r="AC160" i="3"/>
  <c r="Z160" i="3"/>
  <c r="W160" i="3"/>
  <c r="T160" i="3"/>
  <c r="Q160" i="3"/>
  <c r="N160" i="3"/>
  <c r="K160" i="3"/>
  <c r="H160" i="3"/>
  <c r="AR159" i="3"/>
  <c r="AO159" i="3"/>
  <c r="AL159" i="3"/>
  <c r="AI159" i="3"/>
  <c r="AF159" i="3"/>
  <c r="AC159" i="3"/>
  <c r="Z159" i="3"/>
  <c r="W159" i="3"/>
  <c r="T159" i="3"/>
  <c r="Q159" i="3"/>
  <c r="N159" i="3"/>
  <c r="K159" i="3"/>
  <c r="H159" i="3"/>
  <c r="AR158" i="3"/>
  <c r="AO158" i="3"/>
  <c r="AL158" i="3"/>
  <c r="AI158" i="3"/>
  <c r="AF158" i="3"/>
  <c r="AC158" i="3"/>
  <c r="Z158" i="3"/>
  <c r="W158" i="3"/>
  <c r="T158" i="3"/>
  <c r="Q158" i="3"/>
  <c r="N158" i="3"/>
  <c r="K158" i="3"/>
  <c r="H158" i="3"/>
  <c r="BD157" i="3"/>
  <c r="AO157" i="3"/>
  <c r="AL157" i="3"/>
  <c r="AI157" i="3"/>
  <c r="AF157" i="3"/>
  <c r="AC157" i="3"/>
  <c r="Z157" i="3"/>
  <c r="W157" i="3"/>
  <c r="T157" i="3"/>
  <c r="Q157" i="3"/>
  <c r="N157" i="3"/>
  <c r="K157" i="3"/>
  <c r="H157" i="3"/>
  <c r="AL155" i="3"/>
  <c r="AI155" i="3"/>
  <c r="AF155" i="3"/>
  <c r="AC155" i="3"/>
  <c r="Z155" i="3"/>
  <c r="W155" i="3"/>
  <c r="T155" i="3"/>
  <c r="Q155" i="3"/>
  <c r="N155" i="3"/>
  <c r="K155" i="3"/>
  <c r="H155" i="3"/>
  <c r="AR154" i="3"/>
  <c r="AI154" i="3"/>
  <c r="AF154" i="3"/>
  <c r="AC154" i="3"/>
  <c r="Z154" i="3"/>
  <c r="W154" i="3"/>
  <c r="T154" i="3"/>
  <c r="Q154" i="3"/>
  <c r="N154" i="3"/>
  <c r="K154" i="3"/>
  <c r="H154" i="3"/>
  <c r="AR153" i="3"/>
  <c r="AO153" i="3"/>
  <c r="AL153" i="3"/>
  <c r="AI153" i="3"/>
  <c r="AC153" i="3"/>
  <c r="Z153" i="3"/>
  <c r="W153" i="3"/>
  <c r="T153" i="3"/>
  <c r="Q153" i="3"/>
  <c r="N153" i="3"/>
  <c r="K153" i="3"/>
  <c r="H153" i="3"/>
  <c r="AR152" i="3"/>
  <c r="AO152" i="3"/>
  <c r="AL152" i="3"/>
  <c r="AC152" i="3"/>
  <c r="Z152" i="3"/>
  <c r="W152" i="3"/>
  <c r="T152" i="3"/>
  <c r="Q152" i="3"/>
  <c r="N152" i="3"/>
  <c r="K152" i="3"/>
  <c r="H152" i="3"/>
  <c r="AR151" i="3"/>
  <c r="AO151" i="3"/>
  <c r="AL151" i="3"/>
  <c r="AI151" i="3"/>
  <c r="AF151" i="3"/>
  <c r="AC151" i="3"/>
  <c r="Z151" i="3"/>
  <c r="W151" i="3"/>
  <c r="T151" i="3"/>
  <c r="Q151" i="3"/>
  <c r="N151" i="3"/>
  <c r="K151" i="3"/>
  <c r="H151" i="3"/>
  <c r="AR136" i="3"/>
  <c r="AO136" i="3"/>
  <c r="AL136" i="3"/>
  <c r="AI136" i="3"/>
  <c r="AF136" i="3"/>
  <c r="AC136" i="3"/>
  <c r="Z136" i="3"/>
  <c r="W136" i="3"/>
  <c r="T136" i="3"/>
  <c r="Q136" i="3"/>
  <c r="N136" i="3"/>
  <c r="K136" i="3"/>
  <c r="H136" i="3"/>
  <c r="AR135" i="3"/>
  <c r="AO135" i="3"/>
  <c r="AL135" i="3"/>
  <c r="AI135" i="3"/>
  <c r="AF135" i="3"/>
  <c r="AC135" i="3"/>
  <c r="Z135" i="3"/>
  <c r="W135" i="3"/>
  <c r="T135" i="3"/>
  <c r="Q135" i="3"/>
  <c r="N135" i="3"/>
  <c r="K135" i="3"/>
  <c r="H135" i="3"/>
  <c r="AR134" i="3"/>
  <c r="AO134" i="3"/>
  <c r="AL134" i="3"/>
  <c r="AI134" i="3"/>
  <c r="AF134" i="3"/>
  <c r="AC134" i="3"/>
  <c r="Z134" i="3"/>
  <c r="W134" i="3"/>
  <c r="T134" i="3"/>
  <c r="Q134" i="3"/>
  <c r="N134" i="3"/>
  <c r="K134" i="3"/>
  <c r="H134" i="3"/>
  <c r="BD133" i="3"/>
  <c r="AR133" i="3"/>
  <c r="AO133" i="3"/>
  <c r="AL133" i="3"/>
  <c r="AI133" i="3"/>
  <c r="AF133" i="3"/>
  <c r="AC133" i="3"/>
  <c r="Z133" i="3"/>
  <c r="W133" i="3"/>
  <c r="T133" i="3"/>
  <c r="Q133" i="3"/>
  <c r="N133" i="3"/>
  <c r="K133" i="3"/>
  <c r="H133" i="3"/>
  <c r="AR131" i="3"/>
  <c r="AO131" i="3"/>
  <c r="AL131" i="3"/>
  <c r="AI131" i="3"/>
  <c r="AF131" i="3"/>
  <c r="AC131" i="3"/>
  <c r="Z131" i="3"/>
  <c r="W131" i="3"/>
  <c r="T131" i="3"/>
  <c r="Q131" i="3"/>
  <c r="N131" i="3"/>
  <c r="K131" i="3"/>
  <c r="H131" i="3"/>
  <c r="AR130" i="3"/>
  <c r="AO130" i="3"/>
  <c r="AL130" i="3"/>
  <c r="AI130" i="3"/>
  <c r="AF130" i="3"/>
  <c r="AC130" i="3"/>
  <c r="Z130" i="3"/>
  <c r="W130" i="3"/>
  <c r="T130" i="3"/>
  <c r="Q130" i="3"/>
  <c r="N130" i="3"/>
  <c r="K130" i="3"/>
  <c r="H130" i="3"/>
  <c r="AR129" i="3"/>
  <c r="AO129" i="3"/>
  <c r="AL129" i="3"/>
  <c r="AI129" i="3"/>
  <c r="AF129" i="3"/>
  <c r="AC129" i="3"/>
  <c r="Z129" i="3"/>
  <c r="W129" i="3"/>
  <c r="T129" i="3"/>
  <c r="Q129" i="3"/>
  <c r="N129" i="3"/>
  <c r="K129" i="3"/>
  <c r="H129" i="3"/>
  <c r="AR128" i="3"/>
  <c r="AO128" i="3"/>
  <c r="AL128" i="3"/>
  <c r="AI128" i="3"/>
  <c r="AF128" i="3"/>
  <c r="AC128" i="3"/>
  <c r="Z128" i="3"/>
  <c r="W128" i="3"/>
  <c r="T128" i="3"/>
  <c r="Q128" i="3"/>
  <c r="N128" i="3"/>
  <c r="K128" i="3"/>
  <c r="H128" i="3"/>
  <c r="AR127" i="3"/>
  <c r="AO127" i="3"/>
  <c r="AL127" i="3"/>
  <c r="AI127" i="3"/>
  <c r="AF127" i="3"/>
  <c r="AC127" i="3"/>
  <c r="Z127" i="3"/>
  <c r="W127" i="3"/>
  <c r="T127" i="3"/>
  <c r="Q127" i="3"/>
  <c r="N127" i="3"/>
  <c r="K127" i="3"/>
  <c r="H127" i="3"/>
  <c r="J33" i="4"/>
  <c r="J34" i="4" s="1"/>
  <c r="I33" i="4"/>
  <c r="I34" i="4" s="1"/>
  <c r="H33" i="4"/>
  <c r="H34" i="4" s="1"/>
  <c r="G34" i="4"/>
  <c r="J27" i="4"/>
  <c r="J28" i="4" s="1"/>
  <c r="I27" i="4"/>
  <c r="I28" i="4" s="1"/>
  <c r="H27" i="4"/>
  <c r="H28" i="4" s="1"/>
  <c r="G27" i="4"/>
  <c r="G28" i="4" s="1"/>
  <c r="E23" i="4"/>
  <c r="G23" i="4"/>
  <c r="D23" i="4"/>
  <c r="J21" i="4"/>
  <c r="J22" i="4" s="1"/>
  <c r="I21" i="4"/>
  <c r="I22" i="4" s="1"/>
  <c r="H21" i="4"/>
  <c r="H22" i="4" s="1"/>
  <c r="G21" i="4"/>
  <c r="G22" i="4" s="1"/>
  <c r="F21" i="4"/>
  <c r="F22" i="4" s="1"/>
  <c r="E21" i="4"/>
  <c r="E22" i="4" s="1"/>
  <c r="D21" i="4"/>
  <c r="D22" i="4" s="1"/>
  <c r="J15" i="4"/>
  <c r="J16" i="4" s="1"/>
  <c r="I15" i="4"/>
  <c r="I16" i="4" s="1"/>
  <c r="H15" i="4"/>
  <c r="H16" i="4" s="1"/>
  <c r="G15" i="4"/>
  <c r="G16" i="4" s="1"/>
  <c r="AB87" i="2"/>
  <c r="BA83" i="2" s="1"/>
  <c r="AH274" i="1"/>
  <c r="AB182" i="1"/>
  <c r="AE130" i="2"/>
  <c r="G11" i="4"/>
  <c r="F11" i="4"/>
  <c r="E11" i="4"/>
  <c r="J9" i="4"/>
  <c r="J10" i="4" s="1"/>
  <c r="I9" i="4"/>
  <c r="I10" i="4" s="1"/>
  <c r="H9" i="4"/>
  <c r="H10" i="4" s="1"/>
  <c r="G9" i="4"/>
  <c r="G10" i="4" s="1"/>
  <c r="F9" i="4"/>
  <c r="F10" i="4" s="1"/>
  <c r="E9" i="4"/>
  <c r="E10" i="4" s="1"/>
  <c r="D9" i="4"/>
  <c r="J3" i="4"/>
  <c r="J4" i="4" s="1"/>
  <c r="I3" i="4"/>
  <c r="I4" i="4" s="1"/>
  <c r="H3" i="4"/>
  <c r="H4" i="4" s="1"/>
  <c r="G3" i="4"/>
  <c r="G4" i="4" s="1"/>
  <c r="B21" i="4"/>
  <c r="C21" i="4"/>
  <c r="C22" i="4" s="1"/>
  <c r="B23" i="4"/>
  <c r="C23" i="4"/>
  <c r="AR185" i="3"/>
  <c r="AO185" i="3"/>
  <c r="AL185" i="3"/>
  <c r="AI185" i="3"/>
  <c r="AR14" i="3"/>
  <c r="AO14" i="3"/>
  <c r="AL14" i="3"/>
  <c r="AI14" i="3"/>
  <c r="BA178" i="1" l="1"/>
  <c r="BA272" i="1"/>
  <c r="AI694" i="1"/>
  <c r="BA199" i="1"/>
  <c r="B22" i="4"/>
  <c r="AC180" i="2"/>
  <c r="BB180" i="2" s="1"/>
  <c r="AC195" i="2"/>
  <c r="AC694" i="1"/>
  <c r="AI93" i="5"/>
  <c r="AI94" i="5"/>
  <c r="AI95" i="5"/>
  <c r="AI96" i="5"/>
  <c r="AI97" i="5"/>
  <c r="AI98" i="5"/>
  <c r="AI99" i="5"/>
  <c r="AI100" i="5"/>
  <c r="BB694" i="1"/>
  <c r="AC184" i="2"/>
  <c r="AD195" i="2" s="1"/>
  <c r="AG180" i="2"/>
  <c r="AG182" i="2"/>
  <c r="AG183" i="2"/>
  <c r="AG179" i="2"/>
  <c r="AG181" i="2"/>
  <c r="AC156" i="2"/>
  <c r="BB156" i="2" s="1"/>
  <c r="BG694" i="1"/>
  <c r="AI697" i="1"/>
  <c r="AJ694" i="1"/>
  <c r="AC697" i="1"/>
  <c r="BB670" i="1"/>
  <c r="BG670" i="1" s="1"/>
  <c r="AH641" i="1"/>
  <c r="AO345" i="3"/>
  <c r="AL345" i="3"/>
  <c r="BD340" i="3"/>
  <c r="BD334" i="3"/>
  <c r="AR345" i="3"/>
  <c r="BD327" i="3"/>
  <c r="BD321" i="3"/>
  <c r="BD44" i="3"/>
  <c r="BD50" i="3" s="1"/>
  <c r="BD142" i="3"/>
  <c r="BD147" i="3"/>
  <c r="BD46" i="3"/>
  <c r="BD154" i="3"/>
  <c r="BD130" i="3"/>
  <c r="BD159" i="3"/>
  <c r="BD135" i="3"/>
  <c r="D10" i="4"/>
  <c r="Z80" i="2"/>
  <c r="AC518" i="1"/>
  <c r="AC488" i="1"/>
  <c r="AF490" i="1"/>
  <c r="AI490" i="1"/>
  <c r="D5" i="4"/>
  <c r="D11" i="4"/>
  <c r="Z84" i="3"/>
  <c r="Z624" i="1"/>
  <c r="Z596" i="1"/>
  <c r="AA652" i="1"/>
  <c r="Z517" i="1"/>
  <c r="Z516" i="1"/>
  <c r="Z496" i="1"/>
  <c r="Z487" i="1"/>
  <c r="Z483" i="1"/>
  <c r="Z121" i="1"/>
  <c r="Z120" i="1"/>
  <c r="Z119" i="1"/>
  <c r="Z98" i="1"/>
  <c r="Z58" i="1"/>
  <c r="Z431" i="1"/>
  <c r="Z108" i="2"/>
  <c r="Z563" i="1"/>
  <c r="Z24" i="2"/>
  <c r="AC48" i="1"/>
  <c r="Z47" i="1"/>
  <c r="AC182" i="1"/>
  <c r="Z308" i="1"/>
  <c r="AF304" i="1"/>
  <c r="Z301" i="1"/>
  <c r="AF297" i="1"/>
  <c r="Z294" i="1"/>
  <c r="AL276" i="1"/>
  <c r="Z273" i="1"/>
  <c r="AI269" i="1"/>
  <c r="AC267" i="1"/>
  <c r="Z87" i="2"/>
  <c r="Z211" i="1"/>
  <c r="AF255" i="1"/>
  <c r="AF254" i="1"/>
  <c r="Z253" i="1"/>
  <c r="Z241" i="1"/>
  <c r="Z240" i="1"/>
  <c r="Z145" i="1"/>
  <c r="Z182" i="1"/>
  <c r="Z234" i="1"/>
  <c r="AL203" i="1"/>
  <c r="AI202" i="1"/>
  <c r="AF159" i="1"/>
  <c r="AF158" i="1"/>
  <c r="D35" i="4"/>
  <c r="BC357" i="3"/>
  <c r="Z188" i="3"/>
  <c r="Z201" i="3"/>
  <c r="X647" i="1"/>
  <c r="AL234" i="1"/>
  <c r="AF234" i="1"/>
  <c r="AC234" i="1"/>
  <c r="W234" i="1"/>
  <c r="T234" i="1"/>
  <c r="Q234" i="1"/>
  <c r="N234" i="1"/>
  <c r="K234" i="1"/>
  <c r="H234" i="1"/>
  <c r="AL233" i="1"/>
  <c r="AI233" i="1"/>
  <c r="AF233" i="1"/>
  <c r="AC233" i="1"/>
  <c r="Z233" i="1"/>
  <c r="W233" i="1"/>
  <c r="T233" i="1"/>
  <c r="Q233" i="1"/>
  <c r="N233" i="1"/>
  <c r="K233" i="1"/>
  <c r="H233" i="1"/>
  <c r="AL232" i="1"/>
  <c r="AI232" i="1"/>
  <c r="AF232" i="1"/>
  <c r="AC232" i="1"/>
  <c r="Z232" i="1"/>
  <c r="W232" i="1"/>
  <c r="T232" i="1"/>
  <c r="Q232" i="1"/>
  <c r="N232" i="1"/>
  <c r="K232" i="1"/>
  <c r="H232" i="1"/>
  <c r="AL231" i="1"/>
  <c r="AI231" i="1"/>
  <c r="AF231" i="1"/>
  <c r="AC231" i="1"/>
  <c r="Z231" i="1"/>
  <c r="W231" i="1"/>
  <c r="T231" i="1"/>
  <c r="Q231" i="1"/>
  <c r="N231" i="1"/>
  <c r="K231" i="1"/>
  <c r="H231" i="1"/>
  <c r="AL230" i="1"/>
  <c r="AI230" i="1"/>
  <c r="AF230" i="1"/>
  <c r="AC230" i="1"/>
  <c r="Z230" i="1"/>
  <c r="W230" i="1"/>
  <c r="T230" i="1"/>
  <c r="Q230" i="1"/>
  <c r="N230" i="1"/>
  <c r="K230" i="1"/>
  <c r="H230" i="1"/>
  <c r="AL229" i="1"/>
  <c r="AI229" i="1"/>
  <c r="AF229" i="1"/>
  <c r="AC229" i="1"/>
  <c r="Z229" i="1"/>
  <c r="W229" i="1"/>
  <c r="T229" i="1"/>
  <c r="Q229" i="1"/>
  <c r="N229" i="1"/>
  <c r="K229" i="1"/>
  <c r="H229" i="1"/>
  <c r="BC353" i="3"/>
  <c r="J35" i="4"/>
  <c r="AS346" i="3"/>
  <c r="AS344" i="3"/>
  <c r="J17" i="4"/>
  <c r="AS342" i="3"/>
  <c r="AQ342" i="3"/>
  <c r="J5" i="4" s="1"/>
  <c r="AR315" i="3"/>
  <c r="AR314" i="3"/>
  <c r="AR313" i="3"/>
  <c r="AR312" i="3"/>
  <c r="AR310" i="3"/>
  <c r="AR309" i="3"/>
  <c r="AR308" i="3"/>
  <c r="AR307" i="3"/>
  <c r="AR306" i="3"/>
  <c r="AR305" i="3"/>
  <c r="AR289" i="3"/>
  <c r="AR288" i="3"/>
  <c r="AR287" i="3"/>
  <c r="AR286" i="3"/>
  <c r="AR284" i="3"/>
  <c r="AR283" i="3"/>
  <c r="AR282" i="3"/>
  <c r="AR281" i="3"/>
  <c r="AR280" i="3"/>
  <c r="AR279" i="3"/>
  <c r="AR224" i="3"/>
  <c r="AR223" i="3"/>
  <c r="AR222" i="3"/>
  <c r="AR221" i="3"/>
  <c r="AR219" i="3"/>
  <c r="AR218" i="3"/>
  <c r="AR217" i="3"/>
  <c r="AR216" i="3"/>
  <c r="AR215" i="3"/>
  <c r="AR214" i="3"/>
  <c r="AR211" i="3"/>
  <c r="AR210" i="3"/>
  <c r="AR209" i="3"/>
  <c r="AR208" i="3"/>
  <c r="AR206" i="3"/>
  <c r="AR205" i="3"/>
  <c r="AR204" i="3"/>
  <c r="AR203" i="3"/>
  <c r="AR202" i="3"/>
  <c r="AR201" i="3"/>
  <c r="AR198" i="3"/>
  <c r="AR197" i="3"/>
  <c r="AR196" i="3"/>
  <c r="AR195" i="3"/>
  <c r="AR193" i="3"/>
  <c r="AR192" i="3"/>
  <c r="AR191" i="3"/>
  <c r="AR190" i="3"/>
  <c r="AR189" i="3"/>
  <c r="AR188" i="3"/>
  <c r="AR184" i="3"/>
  <c r="AR183" i="3"/>
  <c r="AR182" i="3"/>
  <c r="AR180" i="3"/>
  <c r="AR179" i="3"/>
  <c r="AR178" i="3"/>
  <c r="AR177" i="3"/>
  <c r="AR176" i="3"/>
  <c r="AR173" i="3"/>
  <c r="AR172" i="3"/>
  <c r="AR171" i="3"/>
  <c r="AR170" i="3"/>
  <c r="AR169" i="3"/>
  <c r="AR167" i="3"/>
  <c r="AR166" i="3"/>
  <c r="AR165" i="3"/>
  <c r="AR164" i="3"/>
  <c r="AR163" i="3"/>
  <c r="AR124" i="3"/>
  <c r="AR123" i="3"/>
  <c r="AR122" i="3"/>
  <c r="AR121" i="3"/>
  <c r="AR119" i="3"/>
  <c r="AR118" i="3"/>
  <c r="AR117" i="3"/>
  <c r="AR116" i="3"/>
  <c r="AR115" i="3"/>
  <c r="AR112" i="3"/>
  <c r="AR111" i="3"/>
  <c r="AR110" i="3"/>
  <c r="AR109" i="3"/>
  <c r="AR108" i="3"/>
  <c r="AR106" i="3"/>
  <c r="AR105" i="3"/>
  <c r="AR104" i="3"/>
  <c r="AR103" i="3"/>
  <c r="AR102" i="3"/>
  <c r="AR99" i="3"/>
  <c r="AR98" i="3"/>
  <c r="AR97" i="3"/>
  <c r="AR96" i="3"/>
  <c r="AR94" i="3"/>
  <c r="AR93" i="3"/>
  <c r="AR92" i="3"/>
  <c r="AR91" i="3"/>
  <c r="AR90" i="3"/>
  <c r="AR87" i="3"/>
  <c r="AR86" i="3"/>
  <c r="AR85" i="3"/>
  <c r="AR84" i="3"/>
  <c r="AR82" i="3"/>
  <c r="AR81" i="3"/>
  <c r="AR80" i="3"/>
  <c r="AR79" i="3"/>
  <c r="AR78" i="3"/>
  <c r="AR75" i="3"/>
  <c r="AR74" i="3"/>
  <c r="AR73" i="3"/>
  <c r="AR71" i="3"/>
  <c r="AR70" i="3"/>
  <c r="AR69" i="3"/>
  <c r="AR68" i="3"/>
  <c r="AR67" i="3"/>
  <c r="AR16" i="3"/>
  <c r="AR15" i="3"/>
  <c r="AR13" i="3"/>
  <c r="AR11" i="3"/>
  <c r="AR10" i="3"/>
  <c r="AR9" i="3"/>
  <c r="AR8" i="3"/>
  <c r="AR7" i="3"/>
  <c r="AP347" i="3"/>
  <c r="I35" i="4"/>
  <c r="AP346" i="3"/>
  <c r="AP344" i="3"/>
  <c r="AN344" i="3"/>
  <c r="I17" i="4" s="1"/>
  <c r="AP342" i="3"/>
  <c r="AN342" i="3"/>
  <c r="I5" i="4" s="1"/>
  <c r="AO315" i="3"/>
  <c r="AO314" i="3"/>
  <c r="AO313" i="3"/>
  <c r="AO312" i="3"/>
  <c r="AO310" i="3"/>
  <c r="AO309" i="3"/>
  <c r="AO308" i="3"/>
  <c r="AO307" i="3"/>
  <c r="AO306" i="3"/>
  <c r="AO305" i="3"/>
  <c r="AO289" i="3"/>
  <c r="AO288" i="3"/>
  <c r="AO287" i="3"/>
  <c r="AO286" i="3"/>
  <c r="AO284" i="3"/>
  <c r="AO283" i="3"/>
  <c r="AO282" i="3"/>
  <c r="AO281" i="3"/>
  <c r="AO280" i="3"/>
  <c r="AO279" i="3"/>
  <c r="AO224" i="3"/>
  <c r="AO223" i="3"/>
  <c r="AO222" i="3"/>
  <c r="AO221" i="3"/>
  <c r="AO219" i="3"/>
  <c r="AO218" i="3"/>
  <c r="AO217" i="3"/>
  <c r="AO216" i="3"/>
  <c r="AO215" i="3"/>
  <c r="AO214" i="3"/>
  <c r="AO211" i="3"/>
  <c r="AO210" i="3"/>
  <c r="AO209" i="3"/>
  <c r="AO208" i="3"/>
  <c r="AO206" i="3"/>
  <c r="AO205" i="3"/>
  <c r="AO204" i="3"/>
  <c r="AO203" i="3"/>
  <c r="AO202" i="3"/>
  <c r="AO201" i="3"/>
  <c r="AO198" i="3"/>
  <c r="AO197" i="3"/>
  <c r="AO196" i="3"/>
  <c r="AO195" i="3"/>
  <c r="AO193" i="3"/>
  <c r="AO192" i="3"/>
  <c r="AO191" i="3"/>
  <c r="AO190" i="3"/>
  <c r="AO189" i="3"/>
  <c r="AO188" i="3"/>
  <c r="AO184" i="3"/>
  <c r="AO183" i="3"/>
  <c r="AO182" i="3"/>
  <c r="AO180" i="3"/>
  <c r="AO179" i="3"/>
  <c r="AO178" i="3"/>
  <c r="AO177" i="3"/>
  <c r="AO176" i="3"/>
  <c r="AO173" i="3"/>
  <c r="AO172" i="3"/>
  <c r="AO171" i="3"/>
  <c r="AO170" i="3"/>
  <c r="AO169" i="3"/>
  <c r="AO167" i="3"/>
  <c r="AO166" i="3"/>
  <c r="AO165" i="3"/>
  <c r="AO164" i="3"/>
  <c r="AO163" i="3"/>
  <c r="AO124" i="3"/>
  <c r="AO123" i="3"/>
  <c r="AO122" i="3"/>
  <c r="AO121" i="3"/>
  <c r="AO119" i="3"/>
  <c r="AO118" i="3"/>
  <c r="AO117" i="3"/>
  <c r="AO116" i="3"/>
  <c r="AO115" i="3"/>
  <c r="AO112" i="3"/>
  <c r="AO111" i="3"/>
  <c r="AO110" i="3"/>
  <c r="AO109" i="3"/>
  <c r="AO108" i="3"/>
  <c r="AO106" i="3"/>
  <c r="AO105" i="3"/>
  <c r="AO104" i="3"/>
  <c r="AO103" i="3"/>
  <c r="AO102" i="3"/>
  <c r="AO99" i="3"/>
  <c r="AO98" i="3"/>
  <c r="AO97" i="3"/>
  <c r="AO96" i="3"/>
  <c r="AO94" i="3"/>
  <c r="AO93" i="3"/>
  <c r="AO92" i="3"/>
  <c r="AO91" i="3"/>
  <c r="AO90" i="3"/>
  <c r="AO87" i="3"/>
  <c r="AO86" i="3"/>
  <c r="AO85" i="3"/>
  <c r="AO84" i="3"/>
  <c r="AO82" i="3"/>
  <c r="AO81" i="3"/>
  <c r="AO80" i="3"/>
  <c r="AO79" i="3"/>
  <c r="AO78" i="3"/>
  <c r="AO75" i="3"/>
  <c r="AO74" i="3"/>
  <c r="AO73" i="3"/>
  <c r="AO71" i="3"/>
  <c r="AO69" i="3"/>
  <c r="AO68" i="3"/>
  <c r="AO67" i="3"/>
  <c r="AO16" i="3"/>
  <c r="AO15" i="3"/>
  <c r="AO13" i="3"/>
  <c r="AO11" i="3"/>
  <c r="AO10" i="3"/>
  <c r="AO9" i="3"/>
  <c r="AO8" i="3"/>
  <c r="AO7" i="3"/>
  <c r="AS137" i="2"/>
  <c r="AS130" i="2"/>
  <c r="AQ130" i="2"/>
  <c r="AR129" i="2"/>
  <c r="AR128" i="2"/>
  <c r="AR127" i="2"/>
  <c r="AR126" i="2"/>
  <c r="AR125" i="2"/>
  <c r="AR124" i="2"/>
  <c r="AR122" i="2"/>
  <c r="AR121" i="2"/>
  <c r="AR120" i="2"/>
  <c r="AR119" i="2"/>
  <c r="AR118" i="2"/>
  <c r="AR117" i="2"/>
  <c r="AR115" i="2"/>
  <c r="AR114" i="2"/>
  <c r="AR113" i="2"/>
  <c r="AR112" i="2"/>
  <c r="AR111" i="2"/>
  <c r="AR110" i="2"/>
  <c r="AR108" i="2"/>
  <c r="AR107" i="2"/>
  <c r="AR106" i="2"/>
  <c r="AR105" i="2"/>
  <c r="AR104" i="2"/>
  <c r="AR103" i="2"/>
  <c r="AR101" i="2"/>
  <c r="AR100" i="2"/>
  <c r="AR99" i="2"/>
  <c r="AR98" i="2"/>
  <c r="AR97" i="2"/>
  <c r="AR96" i="2"/>
  <c r="AR87" i="2"/>
  <c r="AR86" i="2"/>
  <c r="AR85" i="2"/>
  <c r="AR84" i="2"/>
  <c r="AR83" i="2"/>
  <c r="AR82" i="2"/>
  <c r="AR80" i="2"/>
  <c r="AR79" i="2"/>
  <c r="AR78" i="2"/>
  <c r="AR77" i="2"/>
  <c r="AR76" i="2"/>
  <c r="AR75" i="2"/>
  <c r="AR73" i="2"/>
  <c r="AR72" i="2"/>
  <c r="AR71" i="2"/>
  <c r="AR70" i="2"/>
  <c r="AR69" i="2"/>
  <c r="AR68" i="2"/>
  <c r="AR66" i="2"/>
  <c r="AR65" i="2"/>
  <c r="AR64" i="2"/>
  <c r="AR63" i="2"/>
  <c r="AR62" i="2"/>
  <c r="AR61" i="2"/>
  <c r="AR59" i="2"/>
  <c r="AR58" i="2"/>
  <c r="AR57" i="2"/>
  <c r="AR56" i="2"/>
  <c r="AR55" i="2"/>
  <c r="AR54" i="2"/>
  <c r="AR52" i="2"/>
  <c r="AR51" i="2"/>
  <c r="AR50" i="2"/>
  <c r="AR49" i="2"/>
  <c r="AR48" i="2"/>
  <c r="AR47" i="2"/>
  <c r="AR45" i="2"/>
  <c r="AR44" i="2"/>
  <c r="AR43" i="2"/>
  <c r="AR42" i="2"/>
  <c r="AR41" i="2"/>
  <c r="AR40" i="2"/>
  <c r="AR37" i="2"/>
  <c r="AR36" i="2"/>
  <c r="AR35" i="2"/>
  <c r="AR34" i="2"/>
  <c r="AR33" i="2"/>
  <c r="AR24" i="2"/>
  <c r="AR23" i="2"/>
  <c r="AR22" i="2"/>
  <c r="AR21" i="2"/>
  <c r="AR20" i="2"/>
  <c r="AR19" i="2"/>
  <c r="AR17" i="2"/>
  <c r="AR16" i="2"/>
  <c r="AR15" i="2"/>
  <c r="AR14" i="2"/>
  <c r="AR13" i="2"/>
  <c r="AR12" i="2"/>
  <c r="AR10" i="2"/>
  <c r="AR9" i="2"/>
  <c r="AR8" i="2"/>
  <c r="AR7" i="2"/>
  <c r="AR6" i="2"/>
  <c r="AJ130" i="2"/>
  <c r="AJ140" i="2" s="1"/>
  <c r="AH130" i="2"/>
  <c r="AI129" i="2"/>
  <c r="AI128" i="2"/>
  <c r="AI127" i="2"/>
  <c r="AI126" i="2"/>
  <c r="AI125" i="2"/>
  <c r="AI124" i="2"/>
  <c r="AI122" i="2"/>
  <c r="AI121" i="2"/>
  <c r="AI120" i="2"/>
  <c r="AI119" i="2"/>
  <c r="AI118" i="2"/>
  <c r="AI117" i="2"/>
  <c r="AI115" i="2"/>
  <c r="AI114" i="2"/>
  <c r="AI113" i="2"/>
  <c r="AI112" i="2"/>
  <c r="AI111" i="2"/>
  <c r="AI110" i="2"/>
  <c r="AI108" i="2"/>
  <c r="AI107" i="2"/>
  <c r="AI106" i="2"/>
  <c r="AI105" i="2"/>
  <c r="AI104" i="2"/>
  <c r="AI103" i="2"/>
  <c r="AI101" i="2"/>
  <c r="AI100" i="2"/>
  <c r="AI99" i="2"/>
  <c r="AI98" i="2"/>
  <c r="AI97" i="2"/>
  <c r="AI96" i="2"/>
  <c r="AI87" i="2"/>
  <c r="AI86" i="2"/>
  <c r="AI85" i="2"/>
  <c r="AI84" i="2"/>
  <c r="AI83" i="2"/>
  <c r="AI82" i="2"/>
  <c r="AI80" i="2"/>
  <c r="AI79" i="2"/>
  <c r="AI78" i="2"/>
  <c r="AI77" i="2"/>
  <c r="AI76" i="2"/>
  <c r="AI75" i="2"/>
  <c r="AI73" i="2"/>
  <c r="AI72" i="2"/>
  <c r="AI71" i="2"/>
  <c r="AI70" i="2"/>
  <c r="AI69" i="2"/>
  <c r="AI68" i="2"/>
  <c r="AI66" i="2"/>
  <c r="AI65" i="2"/>
  <c r="AI64" i="2"/>
  <c r="AI63" i="2"/>
  <c r="AI62" i="2"/>
  <c r="AI61" i="2"/>
  <c r="AI59" i="2"/>
  <c r="AI58" i="2"/>
  <c r="AI57" i="2"/>
  <c r="AI56" i="2"/>
  <c r="AI55" i="2"/>
  <c r="AI54" i="2"/>
  <c r="AI52" i="2"/>
  <c r="AI51" i="2"/>
  <c r="AI50" i="2"/>
  <c r="AI49" i="2"/>
  <c r="AI48" i="2"/>
  <c r="AI47" i="2"/>
  <c r="AI45" i="2"/>
  <c r="AI44" i="2"/>
  <c r="AI43" i="2"/>
  <c r="AI42" i="2"/>
  <c r="AI41" i="2"/>
  <c r="AI40" i="2"/>
  <c r="AI37" i="2"/>
  <c r="AI36" i="2"/>
  <c r="AI35" i="2"/>
  <c r="AI34" i="2"/>
  <c r="AI33" i="2"/>
  <c r="AI24" i="2"/>
  <c r="AI23" i="2"/>
  <c r="AI22" i="2"/>
  <c r="AI21" i="2"/>
  <c r="AI20" i="2"/>
  <c r="AI19" i="2"/>
  <c r="AI17" i="2"/>
  <c r="AI16" i="2"/>
  <c r="AI15" i="2"/>
  <c r="AI14" i="2"/>
  <c r="AI13" i="2"/>
  <c r="AI12" i="2"/>
  <c r="AI10" i="2"/>
  <c r="AI9" i="2"/>
  <c r="AI8" i="2"/>
  <c r="AI7" i="2"/>
  <c r="AI6" i="2"/>
  <c r="AM641" i="1"/>
  <c r="AM655" i="1" s="1"/>
  <c r="AL624" i="1"/>
  <c r="AL623" i="1"/>
  <c r="AL622" i="1"/>
  <c r="AL621" i="1"/>
  <c r="AL620" i="1"/>
  <c r="AL619" i="1"/>
  <c r="AL596" i="1"/>
  <c r="AL595" i="1"/>
  <c r="AL594" i="1"/>
  <c r="AL593" i="1"/>
  <c r="AL592" i="1"/>
  <c r="AL591" i="1"/>
  <c r="AL563" i="1"/>
  <c r="AL562" i="1"/>
  <c r="AL561" i="1"/>
  <c r="AL560" i="1"/>
  <c r="AL559" i="1"/>
  <c r="AL558" i="1"/>
  <c r="AL556" i="1"/>
  <c r="AL554" i="1"/>
  <c r="AL553" i="1"/>
  <c r="AL552" i="1"/>
  <c r="AL551" i="1"/>
  <c r="AL550" i="1"/>
  <c r="AL549" i="1"/>
  <c r="AL547" i="1"/>
  <c r="AL546" i="1"/>
  <c r="AL545" i="1"/>
  <c r="AL544" i="1"/>
  <c r="AL543" i="1"/>
  <c r="AL542" i="1"/>
  <c r="AL540" i="1"/>
  <c r="AL539" i="1"/>
  <c r="AL538" i="1"/>
  <c r="AL537" i="1"/>
  <c r="AL536" i="1"/>
  <c r="AL535" i="1"/>
  <c r="AL533" i="1"/>
  <c r="AL532" i="1"/>
  <c r="AL531" i="1"/>
  <c r="AL530" i="1"/>
  <c r="AL529" i="1"/>
  <c r="AL528" i="1"/>
  <c r="AL526" i="1"/>
  <c r="AL525" i="1"/>
  <c r="AL524" i="1"/>
  <c r="AL523" i="1"/>
  <c r="AL522" i="1"/>
  <c r="AL521" i="1"/>
  <c r="AL519" i="1"/>
  <c r="AL518" i="1"/>
  <c r="AL516" i="1"/>
  <c r="AL515" i="1"/>
  <c r="AL514" i="1"/>
  <c r="AL513" i="1"/>
  <c r="AL511" i="1"/>
  <c r="AL510" i="1"/>
  <c r="AL509" i="1"/>
  <c r="AL508" i="1"/>
  <c r="AL507" i="1"/>
  <c r="AL506" i="1"/>
  <c r="AL504" i="1"/>
  <c r="AL503" i="1"/>
  <c r="AL502" i="1"/>
  <c r="AL501" i="1"/>
  <c r="AL500" i="1"/>
  <c r="AL499" i="1"/>
  <c r="AL497" i="1"/>
  <c r="AL496" i="1"/>
  <c r="AL495" i="1"/>
  <c r="AL494" i="1"/>
  <c r="AL493" i="1"/>
  <c r="AL492" i="1"/>
  <c r="AL490" i="1"/>
  <c r="AL489" i="1"/>
  <c r="AL488" i="1"/>
  <c r="AL487" i="1"/>
  <c r="AL486" i="1"/>
  <c r="AL485" i="1"/>
  <c r="AL483" i="1"/>
  <c r="AL482" i="1"/>
  <c r="AL481" i="1"/>
  <c r="AL480" i="1"/>
  <c r="AL479" i="1"/>
  <c r="AL478" i="1"/>
  <c r="AL476" i="1"/>
  <c r="AL475" i="1"/>
  <c r="AL474" i="1"/>
  <c r="AL473" i="1"/>
  <c r="AL472" i="1"/>
  <c r="AL471" i="1"/>
  <c r="AL469" i="1"/>
  <c r="AL468" i="1"/>
  <c r="AL467" i="1"/>
  <c r="AL466" i="1"/>
  <c r="AL465" i="1"/>
  <c r="AL464" i="1"/>
  <c r="AL462" i="1"/>
  <c r="AL460" i="1"/>
  <c r="AL459" i="1"/>
  <c r="AL458" i="1"/>
  <c r="AL457" i="1"/>
  <c r="AL456" i="1"/>
  <c r="AL455" i="1"/>
  <c r="AL453" i="1"/>
  <c r="AL452" i="1"/>
  <c r="AL451" i="1"/>
  <c r="AL450" i="1"/>
  <c r="AL449" i="1"/>
  <c r="AL448" i="1"/>
  <c r="AL446" i="1"/>
  <c r="AL445" i="1"/>
  <c r="AL444" i="1"/>
  <c r="AL443" i="1"/>
  <c r="AL442" i="1"/>
  <c r="AL441" i="1"/>
  <c r="AL438" i="1"/>
  <c r="AL437" i="1"/>
  <c r="AL436" i="1"/>
  <c r="AL435" i="1"/>
  <c r="AL434" i="1"/>
  <c r="AL433" i="1"/>
  <c r="AL431" i="1"/>
  <c r="AL430" i="1"/>
  <c r="AL429" i="1"/>
  <c r="AL428" i="1"/>
  <c r="AL427" i="1"/>
  <c r="AL426" i="1"/>
  <c r="AL424" i="1"/>
  <c r="AL423" i="1"/>
  <c r="AL422" i="1"/>
  <c r="AL421" i="1"/>
  <c r="AL420" i="1"/>
  <c r="AL419" i="1"/>
  <c r="AL417" i="1"/>
  <c r="AL416" i="1"/>
  <c r="AL415" i="1"/>
  <c r="AL414" i="1"/>
  <c r="AL413" i="1"/>
  <c r="AL412" i="1"/>
  <c r="AL409" i="1"/>
  <c r="AL408" i="1"/>
  <c r="AL407" i="1"/>
  <c r="AL406" i="1"/>
  <c r="AL405" i="1"/>
  <c r="AL404" i="1"/>
  <c r="AL325" i="1"/>
  <c r="AL324" i="1"/>
  <c r="AL323" i="1"/>
  <c r="AL322" i="1"/>
  <c r="AL321" i="1"/>
  <c r="AL320" i="1"/>
  <c r="AL318" i="1"/>
  <c r="AL317" i="1"/>
  <c r="AL316" i="1"/>
  <c r="AL315" i="1"/>
  <c r="AL314" i="1"/>
  <c r="AL313" i="1"/>
  <c r="AL311" i="1"/>
  <c r="AL310" i="1"/>
  <c r="AL309" i="1"/>
  <c r="AL308" i="1"/>
  <c r="AL307" i="1"/>
  <c r="AL306" i="1"/>
  <c r="AL304" i="1"/>
  <c r="AL303" i="1"/>
  <c r="AL302" i="1"/>
  <c r="AL301" i="1"/>
  <c r="AL300" i="1"/>
  <c r="AL299" i="1"/>
  <c r="AL297" i="1"/>
  <c r="AL296" i="1"/>
  <c r="AL295" i="1"/>
  <c r="AL294" i="1"/>
  <c r="AL293" i="1"/>
  <c r="AL292" i="1"/>
  <c r="AL290" i="1"/>
  <c r="AL289" i="1"/>
  <c r="AL288" i="1"/>
  <c r="AL287" i="1"/>
  <c r="AL286" i="1"/>
  <c r="AL285" i="1"/>
  <c r="AL283" i="1"/>
  <c r="AL282" i="1"/>
  <c r="AL281" i="1"/>
  <c r="AL280" i="1"/>
  <c r="AL279" i="1"/>
  <c r="AL278" i="1"/>
  <c r="AL275" i="1"/>
  <c r="AL274" i="1"/>
  <c r="AL273" i="1"/>
  <c r="AL272" i="1"/>
  <c r="AL271" i="1"/>
  <c r="AL269" i="1"/>
  <c r="AL268" i="1"/>
  <c r="AL267" i="1"/>
  <c r="AL266" i="1"/>
  <c r="AL265" i="1"/>
  <c r="AL264" i="1"/>
  <c r="AL262" i="1"/>
  <c r="AL261" i="1"/>
  <c r="AL260" i="1"/>
  <c r="AL259" i="1"/>
  <c r="AL258" i="1"/>
  <c r="AL257" i="1"/>
  <c r="AL255" i="1"/>
  <c r="AL254" i="1"/>
  <c r="AL253" i="1"/>
  <c r="AL252" i="1"/>
  <c r="AL251" i="1"/>
  <c r="AL250" i="1"/>
  <c r="AL248" i="1"/>
  <c r="AL247" i="1"/>
  <c r="AL246" i="1"/>
  <c r="AL245" i="1"/>
  <c r="AL244" i="1"/>
  <c r="AL243" i="1"/>
  <c r="AL241" i="1"/>
  <c r="AL240" i="1"/>
  <c r="AL239" i="1"/>
  <c r="AL238" i="1"/>
  <c r="AL237" i="1"/>
  <c r="AL236" i="1"/>
  <c r="AL227" i="1"/>
  <c r="AL226" i="1"/>
  <c r="AL225" i="1"/>
  <c r="AL224" i="1"/>
  <c r="AL223" i="1"/>
  <c r="AL222" i="1"/>
  <c r="AL213" i="1"/>
  <c r="AL212" i="1"/>
  <c r="AL211" i="1"/>
  <c r="AL210" i="1"/>
  <c r="AL209" i="1"/>
  <c r="AL208" i="1"/>
  <c r="AL220" i="1"/>
  <c r="AL219" i="1"/>
  <c r="AL218" i="1"/>
  <c r="AL217" i="1"/>
  <c r="AL216" i="1"/>
  <c r="AL215" i="1"/>
  <c r="AL175" i="1"/>
  <c r="AL174" i="1"/>
  <c r="AL173" i="1"/>
  <c r="AL172" i="1"/>
  <c r="AL171" i="1"/>
  <c r="AL170" i="1"/>
  <c r="AL332" i="1"/>
  <c r="AL331" i="1"/>
  <c r="AL330" i="1"/>
  <c r="AL329" i="1"/>
  <c r="AL328" i="1"/>
  <c r="AL327" i="1"/>
  <c r="AL206" i="1"/>
  <c r="AL205" i="1"/>
  <c r="AL202" i="1"/>
  <c r="AL201" i="1"/>
  <c r="AL200" i="1"/>
  <c r="AL199" i="1"/>
  <c r="AL198" i="1"/>
  <c r="AL196" i="1"/>
  <c r="AL195" i="1"/>
  <c r="AL194" i="1"/>
  <c r="AL193" i="1"/>
  <c r="AL192" i="1"/>
  <c r="AL191" i="1"/>
  <c r="AL189" i="1"/>
  <c r="AL188" i="1"/>
  <c r="AL187" i="1"/>
  <c r="AL186" i="1"/>
  <c r="AL185" i="1"/>
  <c r="AL184" i="1"/>
  <c r="AL182" i="1"/>
  <c r="AL181" i="1"/>
  <c r="AL180" i="1"/>
  <c r="AL179" i="1"/>
  <c r="AL178" i="1"/>
  <c r="AL177" i="1"/>
  <c r="AL168" i="1"/>
  <c r="AL166" i="1"/>
  <c r="AL165" i="1"/>
  <c r="AL164" i="1"/>
  <c r="AL163" i="1"/>
  <c r="AL162" i="1"/>
  <c r="AL161" i="1"/>
  <c r="AL159" i="1"/>
  <c r="AL158" i="1"/>
  <c r="AL157" i="1"/>
  <c r="AL156" i="1"/>
  <c r="AL155" i="1"/>
  <c r="AL154" i="1"/>
  <c r="AL152" i="1"/>
  <c r="AL151" i="1"/>
  <c r="AL150" i="1"/>
  <c r="AL149" i="1"/>
  <c r="AL148" i="1"/>
  <c r="AL147" i="1"/>
  <c r="AL145" i="1"/>
  <c r="AL144" i="1"/>
  <c r="AL143" i="1"/>
  <c r="AL142" i="1"/>
  <c r="AL141" i="1"/>
  <c r="AL140" i="1"/>
  <c r="AL138" i="1"/>
  <c r="AL137" i="1"/>
  <c r="AL136" i="1"/>
  <c r="AL135" i="1"/>
  <c r="AL134" i="1"/>
  <c r="AL133" i="1"/>
  <c r="AL131" i="1"/>
  <c r="AL130" i="1"/>
  <c r="AL128" i="1"/>
  <c r="AL127" i="1"/>
  <c r="AL126" i="1"/>
  <c r="AL125" i="1"/>
  <c r="AL124" i="1"/>
  <c r="AL123" i="1"/>
  <c r="AL121" i="1"/>
  <c r="AL120" i="1"/>
  <c r="AL119" i="1"/>
  <c r="AL118" i="1"/>
  <c r="AL117" i="1"/>
  <c r="AL116" i="1"/>
  <c r="AL114" i="1"/>
  <c r="AL113" i="1"/>
  <c r="AL112" i="1"/>
  <c r="AL111" i="1"/>
  <c r="AL110" i="1"/>
  <c r="AL109" i="1"/>
  <c r="AL107" i="1"/>
  <c r="AL106" i="1"/>
  <c r="AL105" i="1"/>
  <c r="AL104" i="1"/>
  <c r="AL103" i="1"/>
  <c r="AL102" i="1"/>
  <c r="AL100" i="1"/>
  <c r="AL99" i="1"/>
  <c r="AL98" i="1"/>
  <c r="AL97" i="1"/>
  <c r="AL96" i="1"/>
  <c r="AL95" i="1"/>
  <c r="AL93" i="1"/>
  <c r="AL92" i="1"/>
  <c r="AL91" i="1"/>
  <c r="AL90" i="1"/>
  <c r="AL89" i="1"/>
  <c r="AL88" i="1"/>
  <c r="AL86" i="1"/>
  <c r="AL85" i="1"/>
  <c r="AL84" i="1"/>
  <c r="AL83" i="1"/>
  <c r="AL82" i="1"/>
  <c r="AL81" i="1"/>
  <c r="AL79" i="1"/>
  <c r="AL78" i="1"/>
  <c r="AL77" i="1"/>
  <c r="AL76" i="1"/>
  <c r="AL75" i="1"/>
  <c r="AL74" i="1"/>
  <c r="AL72" i="1"/>
  <c r="AL71" i="1"/>
  <c r="AL70" i="1"/>
  <c r="AL69" i="1"/>
  <c r="AL68" i="1"/>
  <c r="AL67" i="1"/>
  <c r="AL65" i="1"/>
  <c r="AL64" i="1"/>
  <c r="AL63" i="1"/>
  <c r="AL62" i="1"/>
  <c r="AL61" i="1"/>
  <c r="AL60" i="1"/>
  <c r="AL58" i="1"/>
  <c r="AL57" i="1"/>
  <c r="AL56" i="1"/>
  <c r="AL55" i="1"/>
  <c r="AL54" i="1"/>
  <c r="AL53" i="1"/>
  <c r="AL51" i="1"/>
  <c r="AL50" i="1"/>
  <c r="AL48" i="1"/>
  <c r="AL47" i="1"/>
  <c r="AL46" i="1"/>
  <c r="AL45" i="1"/>
  <c r="AL44" i="1"/>
  <c r="AL43" i="1"/>
  <c r="AL40" i="1"/>
  <c r="AL39" i="1"/>
  <c r="AL38" i="1"/>
  <c r="AL37" i="1"/>
  <c r="AL36" i="1"/>
  <c r="AL35" i="1"/>
  <c r="AL33" i="1"/>
  <c r="AL32" i="1"/>
  <c r="AL31" i="1"/>
  <c r="AL30" i="1"/>
  <c r="AL29" i="1"/>
  <c r="AL28" i="1"/>
  <c r="AL26" i="1"/>
  <c r="AL25" i="1"/>
  <c r="AL24" i="1"/>
  <c r="AL23" i="1"/>
  <c r="AL22" i="1"/>
  <c r="AL21" i="1"/>
  <c r="AL19" i="1"/>
  <c r="AL18" i="1"/>
  <c r="AL17" i="1"/>
  <c r="AL16" i="1"/>
  <c r="AL15" i="1"/>
  <c r="AL14" i="1"/>
  <c r="AL12" i="1"/>
  <c r="AL11" i="1"/>
  <c r="AL10" i="1"/>
  <c r="AL8" i="1"/>
  <c r="AL7" i="1"/>
  <c r="AL6" i="1"/>
  <c r="AJ649" i="1"/>
  <c r="AJ652" i="1" s="1"/>
  <c r="AI624" i="1"/>
  <c r="AI623" i="1"/>
  <c r="AI622" i="1"/>
  <c r="AI621" i="1"/>
  <c r="AI620" i="1"/>
  <c r="AI619" i="1"/>
  <c r="AI596" i="1"/>
  <c r="AI595" i="1"/>
  <c r="AI594" i="1"/>
  <c r="AI593" i="1"/>
  <c r="AI592" i="1"/>
  <c r="AI591" i="1"/>
  <c r="AI563" i="1"/>
  <c r="AI562" i="1"/>
  <c r="AI561" i="1"/>
  <c r="AI560" i="1"/>
  <c r="AI559" i="1"/>
  <c r="AI558" i="1"/>
  <c r="AI556" i="1"/>
  <c r="AI554" i="1"/>
  <c r="AI553" i="1"/>
  <c r="AI552" i="1"/>
  <c r="AI551" i="1"/>
  <c r="AI550" i="1"/>
  <c r="AI549" i="1"/>
  <c r="AI547" i="1"/>
  <c r="AI546" i="1"/>
  <c r="AI545" i="1"/>
  <c r="AI544" i="1"/>
  <c r="AI543" i="1"/>
  <c r="AI542" i="1"/>
  <c r="AI540" i="1"/>
  <c r="AI539" i="1"/>
  <c r="AI538" i="1"/>
  <c r="AI537" i="1"/>
  <c r="AI536" i="1"/>
  <c r="AI535" i="1"/>
  <c r="AI533" i="1"/>
  <c r="AI532" i="1"/>
  <c r="AI531" i="1"/>
  <c r="AI530" i="1"/>
  <c r="AI529" i="1"/>
  <c r="AI528" i="1"/>
  <c r="AI526" i="1"/>
  <c r="AI525" i="1"/>
  <c r="AI524" i="1"/>
  <c r="AI523" i="1"/>
  <c r="AI522" i="1"/>
  <c r="AI521" i="1"/>
  <c r="AI519" i="1"/>
  <c r="AI518" i="1"/>
  <c r="AI516" i="1"/>
  <c r="AI515" i="1"/>
  <c r="AI514" i="1"/>
  <c r="AI513" i="1"/>
  <c r="AI511" i="1"/>
  <c r="AI510" i="1"/>
  <c r="AI509" i="1"/>
  <c r="AI508" i="1"/>
  <c r="AI507" i="1"/>
  <c r="AI506" i="1"/>
  <c r="AI504" i="1"/>
  <c r="AI503" i="1"/>
  <c r="AI502" i="1"/>
  <c r="AI501" i="1"/>
  <c r="AI500" i="1"/>
  <c r="AI499" i="1"/>
  <c r="AI497" i="1"/>
  <c r="AI496" i="1"/>
  <c r="AI495" i="1"/>
  <c r="AI494" i="1"/>
  <c r="AI493" i="1"/>
  <c r="AI492" i="1"/>
  <c r="AI489" i="1"/>
  <c r="AI488" i="1"/>
  <c r="AI487" i="1"/>
  <c r="AI486" i="1"/>
  <c r="AI485" i="1"/>
  <c r="AI483" i="1"/>
  <c r="AI482" i="1"/>
  <c r="AI481" i="1"/>
  <c r="AI480" i="1"/>
  <c r="AI479" i="1"/>
  <c r="AI478" i="1"/>
  <c r="AI476" i="1"/>
  <c r="AI475" i="1"/>
  <c r="AI474" i="1"/>
  <c r="AI473" i="1"/>
  <c r="AI472" i="1"/>
  <c r="AI471" i="1"/>
  <c r="AI469" i="1"/>
  <c r="AI468" i="1"/>
  <c r="AI467" i="1"/>
  <c r="AI466" i="1"/>
  <c r="AI465" i="1"/>
  <c r="AI464" i="1"/>
  <c r="AI462" i="1"/>
  <c r="AI460" i="1"/>
  <c r="AI459" i="1"/>
  <c r="AI458" i="1"/>
  <c r="AI457" i="1"/>
  <c r="AI456" i="1"/>
  <c r="AI455" i="1"/>
  <c r="AI453" i="1"/>
  <c r="AI452" i="1"/>
  <c r="AI451" i="1"/>
  <c r="AI450" i="1"/>
  <c r="AI449" i="1"/>
  <c r="AI448" i="1"/>
  <c r="AI446" i="1"/>
  <c r="AI445" i="1"/>
  <c r="AI444" i="1"/>
  <c r="AI443" i="1"/>
  <c r="AI442" i="1"/>
  <c r="AI441" i="1"/>
  <c r="AI438" i="1"/>
  <c r="AI437" i="1"/>
  <c r="AI436" i="1"/>
  <c r="AI435" i="1"/>
  <c r="AI434" i="1"/>
  <c r="AI433" i="1"/>
  <c r="AI431" i="1"/>
  <c r="AI430" i="1"/>
  <c r="AI429" i="1"/>
  <c r="AI428" i="1"/>
  <c r="AI427" i="1"/>
  <c r="AI426" i="1"/>
  <c r="AI424" i="1"/>
  <c r="AI423" i="1"/>
  <c r="AI422" i="1"/>
  <c r="AI421" i="1"/>
  <c r="AI420" i="1"/>
  <c r="AI419" i="1"/>
  <c r="AI417" i="1"/>
  <c r="AI416" i="1"/>
  <c r="AI415" i="1"/>
  <c r="AI414" i="1"/>
  <c r="AI413" i="1"/>
  <c r="AI412" i="1"/>
  <c r="AI409" i="1"/>
  <c r="AI408" i="1"/>
  <c r="AI407" i="1"/>
  <c r="AI406" i="1"/>
  <c r="AI405" i="1"/>
  <c r="AI404" i="1"/>
  <c r="AI324" i="1"/>
  <c r="AI323" i="1"/>
  <c r="AI322" i="1"/>
  <c r="AI321" i="1"/>
  <c r="AI320" i="1"/>
  <c r="AI318" i="1"/>
  <c r="AI317" i="1"/>
  <c r="AI316" i="1"/>
  <c r="AI315" i="1"/>
  <c r="AI314" i="1"/>
  <c r="AI313" i="1"/>
  <c r="AI311" i="1"/>
  <c r="AI310" i="1"/>
  <c r="AI309" i="1"/>
  <c r="AI308" i="1"/>
  <c r="AI307" i="1"/>
  <c r="AI306" i="1"/>
  <c r="AI304" i="1"/>
  <c r="AI303" i="1"/>
  <c r="AI302" i="1"/>
  <c r="AI301" i="1"/>
  <c r="AI300" i="1"/>
  <c r="AI299" i="1"/>
  <c r="AI297" i="1"/>
  <c r="AI296" i="1"/>
  <c r="AI295" i="1"/>
  <c r="AI294" i="1"/>
  <c r="AI293" i="1"/>
  <c r="AI292" i="1"/>
  <c r="AI290" i="1"/>
  <c r="AI289" i="1"/>
  <c r="AI288" i="1"/>
  <c r="AI287" i="1"/>
  <c r="AI286" i="1"/>
  <c r="AI285" i="1"/>
  <c r="AI283" i="1"/>
  <c r="AI282" i="1"/>
  <c r="AI281" i="1"/>
  <c r="AI280" i="1"/>
  <c r="AI279" i="1"/>
  <c r="AI278" i="1"/>
  <c r="AI276" i="1"/>
  <c r="AI275" i="1"/>
  <c r="AI273" i="1"/>
  <c r="AI272" i="1"/>
  <c r="AI271" i="1"/>
  <c r="AI268" i="1"/>
  <c r="AI267" i="1"/>
  <c r="AI266" i="1"/>
  <c r="AI265" i="1"/>
  <c r="AI264" i="1"/>
  <c r="AI262" i="1"/>
  <c r="AI261" i="1"/>
  <c r="AI260" i="1"/>
  <c r="AI259" i="1"/>
  <c r="AI258" i="1"/>
  <c r="AI257" i="1"/>
  <c r="AI255" i="1"/>
  <c r="AI254" i="1"/>
  <c r="AI253" i="1"/>
  <c r="AI252" i="1"/>
  <c r="AI251" i="1"/>
  <c r="AI250" i="1"/>
  <c r="AI248" i="1"/>
  <c r="AI247" i="1"/>
  <c r="AI246" i="1"/>
  <c r="AI244" i="1"/>
  <c r="AI243" i="1"/>
  <c r="AI241" i="1"/>
  <c r="AI240" i="1"/>
  <c r="AI239" i="1"/>
  <c r="AI238" i="1"/>
  <c r="AI237" i="1"/>
  <c r="AI236" i="1"/>
  <c r="AI227" i="1"/>
  <c r="AI226" i="1"/>
  <c r="AI225" i="1"/>
  <c r="AI224" i="1"/>
  <c r="AI223" i="1"/>
  <c r="AI222" i="1"/>
  <c r="AI213" i="1"/>
  <c r="AI212" i="1"/>
  <c r="AI211" i="1"/>
  <c r="AI210" i="1"/>
  <c r="AI209" i="1"/>
  <c r="AI208" i="1"/>
  <c r="AI220" i="1"/>
  <c r="AI219" i="1"/>
  <c r="AI218" i="1"/>
  <c r="AI217" i="1"/>
  <c r="AI216" i="1"/>
  <c r="AI215" i="1"/>
  <c r="AI175" i="1"/>
  <c r="AI174" i="1"/>
  <c r="AI173" i="1"/>
  <c r="AI172" i="1"/>
  <c r="AI171" i="1"/>
  <c r="AI170" i="1"/>
  <c r="AI332" i="1"/>
  <c r="AI331" i="1"/>
  <c r="AI330" i="1"/>
  <c r="AI329" i="1"/>
  <c r="AI328" i="1"/>
  <c r="AI327" i="1"/>
  <c r="AI206" i="1"/>
  <c r="AI205" i="1"/>
  <c r="AI203" i="1"/>
  <c r="AI201" i="1"/>
  <c r="AI200" i="1"/>
  <c r="AI199" i="1"/>
  <c r="AI198" i="1"/>
  <c r="AI196" i="1"/>
  <c r="AI195" i="1"/>
  <c r="AI194" i="1"/>
  <c r="AI193" i="1"/>
  <c r="AI192" i="1"/>
  <c r="AI191" i="1"/>
  <c r="AI189" i="1"/>
  <c r="AI188" i="1"/>
  <c r="AI187" i="1"/>
  <c r="AI186" i="1"/>
  <c r="AI185" i="1"/>
  <c r="AI184" i="1"/>
  <c r="AI182" i="1"/>
  <c r="AI181" i="1"/>
  <c r="AI180" i="1"/>
  <c r="AI179" i="1"/>
  <c r="AI178" i="1"/>
  <c r="AI177" i="1"/>
  <c r="AI168" i="1"/>
  <c r="AI166" i="1"/>
  <c r="AI165" i="1"/>
  <c r="AI164" i="1"/>
  <c r="AI163" i="1"/>
  <c r="AI162" i="1"/>
  <c r="AI161" i="1"/>
  <c r="AI159" i="1"/>
  <c r="AI158" i="1"/>
  <c r="AI157" i="1"/>
  <c r="AI156" i="1"/>
  <c r="AI155" i="1"/>
  <c r="AI154" i="1"/>
  <c r="AI152" i="1"/>
  <c r="AI151" i="1"/>
  <c r="AI150" i="1"/>
  <c r="AI149" i="1"/>
  <c r="AI148" i="1"/>
  <c r="AI147" i="1"/>
  <c r="AI145" i="1"/>
  <c r="AI144" i="1"/>
  <c r="AI143" i="1"/>
  <c r="AI142" i="1"/>
  <c r="AI141" i="1"/>
  <c r="AI140" i="1"/>
  <c r="AI138" i="1"/>
  <c r="AI137" i="1"/>
  <c r="AI136" i="1"/>
  <c r="AI135" i="1"/>
  <c r="AI134" i="1"/>
  <c r="AI133" i="1"/>
  <c r="AI131" i="1"/>
  <c r="AI130" i="1"/>
  <c r="AI128" i="1"/>
  <c r="AI127" i="1"/>
  <c r="AI126" i="1"/>
  <c r="AI125" i="1"/>
  <c r="AI124" i="1"/>
  <c r="AI123" i="1"/>
  <c r="AI121" i="1"/>
  <c r="AI120" i="1"/>
  <c r="AI119" i="1"/>
  <c r="AI118" i="1"/>
  <c r="AI117" i="1"/>
  <c r="AI116" i="1"/>
  <c r="AI114" i="1"/>
  <c r="AI113" i="1"/>
  <c r="AI112" i="1"/>
  <c r="AI111" i="1"/>
  <c r="AI110" i="1"/>
  <c r="AI109" i="1"/>
  <c r="AI107" i="1"/>
  <c r="AI106" i="1"/>
  <c r="AI105" i="1"/>
  <c r="AI104" i="1"/>
  <c r="AI103" i="1"/>
  <c r="AI102" i="1"/>
  <c r="AI100" i="1"/>
  <c r="AI99" i="1"/>
  <c r="AI98" i="1"/>
  <c r="AI97" i="1"/>
  <c r="AI96" i="1"/>
  <c r="AI95" i="1"/>
  <c r="AI93" i="1"/>
  <c r="AI92" i="1"/>
  <c r="AI91" i="1"/>
  <c r="AI90" i="1"/>
  <c r="AI89" i="1"/>
  <c r="AI88" i="1"/>
  <c r="AI86" i="1"/>
  <c r="AI85" i="1"/>
  <c r="AI84" i="1"/>
  <c r="AI83" i="1"/>
  <c r="AI82" i="1"/>
  <c r="AI81" i="1"/>
  <c r="AI78" i="1"/>
  <c r="AI77" i="1"/>
  <c r="AI75" i="1"/>
  <c r="AI74" i="1"/>
  <c r="AI72" i="1"/>
  <c r="AI71" i="1"/>
  <c r="AI70" i="1"/>
  <c r="AI69" i="1"/>
  <c r="AI68" i="1"/>
  <c r="AI67" i="1"/>
  <c r="AI65" i="1"/>
  <c r="AI64" i="1"/>
  <c r="AI63" i="1"/>
  <c r="AI62" i="1"/>
  <c r="AI61" i="1"/>
  <c r="AI60" i="1"/>
  <c r="AI58" i="1"/>
  <c r="AI57" i="1"/>
  <c r="AI56" i="1"/>
  <c r="AI55" i="1"/>
  <c r="AI54" i="1"/>
  <c r="AI53" i="1"/>
  <c r="AI51" i="1"/>
  <c r="AI50" i="1"/>
  <c r="AI48" i="1"/>
  <c r="AI47" i="1"/>
  <c r="AI46" i="1"/>
  <c r="AI45" i="1"/>
  <c r="AI44" i="1"/>
  <c r="AI43" i="1"/>
  <c r="AI40" i="1"/>
  <c r="AI39" i="1"/>
  <c r="AI38" i="1"/>
  <c r="AI37" i="1"/>
  <c r="AI36" i="1"/>
  <c r="AI35" i="1"/>
  <c r="AI33" i="1"/>
  <c r="AI32" i="1"/>
  <c r="AI31" i="1"/>
  <c r="AI30" i="1"/>
  <c r="AI29" i="1"/>
  <c r="AI28" i="1"/>
  <c r="AI26" i="1"/>
  <c r="AI25" i="1"/>
  <c r="AI24" i="1"/>
  <c r="AI23" i="1"/>
  <c r="AI22" i="1"/>
  <c r="AI21" i="1"/>
  <c r="AI19" i="1"/>
  <c r="AI18" i="1"/>
  <c r="AI17" i="1"/>
  <c r="AI16" i="1"/>
  <c r="AI15" i="1"/>
  <c r="AI14" i="1"/>
  <c r="AI12" i="1"/>
  <c r="AI11" i="1"/>
  <c r="AI10" i="1"/>
  <c r="AI8" i="1"/>
  <c r="AI7" i="1"/>
  <c r="AI6" i="1"/>
  <c r="W195" i="3"/>
  <c r="W170" i="3"/>
  <c r="AC96" i="3"/>
  <c r="S80" i="5"/>
  <c r="P80" i="5"/>
  <c r="S74" i="5"/>
  <c r="Q74" i="5"/>
  <c r="P74" i="5"/>
  <c r="R73" i="5"/>
  <c r="O73" i="5"/>
  <c r="R72" i="5"/>
  <c r="O72" i="5"/>
  <c r="R71" i="5"/>
  <c r="O71" i="5"/>
  <c r="R70" i="5"/>
  <c r="O70" i="5"/>
  <c r="R69" i="5"/>
  <c r="O69" i="5"/>
  <c r="R68" i="5"/>
  <c r="O68" i="5"/>
  <c r="R66" i="5"/>
  <c r="O66" i="5"/>
  <c r="R65" i="5"/>
  <c r="O65" i="5"/>
  <c r="R64" i="5"/>
  <c r="O64" i="5"/>
  <c r="R63" i="5"/>
  <c r="O63" i="5"/>
  <c r="R62" i="5"/>
  <c r="O62" i="5"/>
  <c r="R61" i="5"/>
  <c r="O61" i="5"/>
  <c r="R59" i="5"/>
  <c r="R58" i="5"/>
  <c r="O58" i="5"/>
  <c r="R57" i="5"/>
  <c r="O57" i="5"/>
  <c r="R56" i="5"/>
  <c r="O56" i="5"/>
  <c r="R55" i="5"/>
  <c r="O55" i="5"/>
  <c r="R54" i="5"/>
  <c r="O54" i="5"/>
  <c r="M80" i="5"/>
  <c r="J80" i="5"/>
  <c r="M74" i="5"/>
  <c r="J74" i="5"/>
  <c r="J83" i="5" s="1"/>
  <c r="I73" i="5"/>
  <c r="L72" i="5"/>
  <c r="I72" i="5"/>
  <c r="L71" i="5"/>
  <c r="I71" i="5"/>
  <c r="L70" i="5"/>
  <c r="I70" i="5"/>
  <c r="L69" i="5"/>
  <c r="I69" i="5"/>
  <c r="L68" i="5"/>
  <c r="I68" i="5"/>
  <c r="I66" i="5"/>
  <c r="L65" i="5"/>
  <c r="I65" i="5"/>
  <c r="L64" i="5"/>
  <c r="I64" i="5"/>
  <c r="L63" i="5"/>
  <c r="I63" i="5"/>
  <c r="L62" i="5"/>
  <c r="I62" i="5"/>
  <c r="L61" i="5"/>
  <c r="I61" i="5"/>
  <c r="L59" i="5"/>
  <c r="I59" i="5"/>
  <c r="L58" i="5"/>
  <c r="I58" i="5"/>
  <c r="L57" i="5"/>
  <c r="I57" i="5"/>
  <c r="I56" i="5"/>
  <c r="L55" i="5"/>
  <c r="I55" i="5"/>
  <c r="L54" i="5"/>
  <c r="L74" i="5" s="1"/>
  <c r="I54" i="5"/>
  <c r="L354" i="3"/>
  <c r="I354" i="3"/>
  <c r="AI315" i="3"/>
  <c r="AI314" i="3"/>
  <c r="AI313" i="3"/>
  <c r="AI312" i="3"/>
  <c r="AI310" i="3"/>
  <c r="AI309" i="3"/>
  <c r="AI308" i="3"/>
  <c r="AI307" i="3"/>
  <c r="AI306" i="3"/>
  <c r="AI305" i="3"/>
  <c r="AL315" i="3"/>
  <c r="AL314" i="3"/>
  <c r="AL313" i="3"/>
  <c r="AL312" i="3"/>
  <c r="AL310" i="3"/>
  <c r="AL309" i="3"/>
  <c r="AL308" i="3"/>
  <c r="AL307" i="3"/>
  <c r="AL306" i="3"/>
  <c r="AL305" i="3"/>
  <c r="AL347" i="3" s="1"/>
  <c r="AL289" i="3"/>
  <c r="AL288" i="3"/>
  <c r="AL287" i="3"/>
  <c r="AL286" i="3"/>
  <c r="AL284" i="3"/>
  <c r="AL283" i="3"/>
  <c r="AL282" i="3"/>
  <c r="AL281" i="3"/>
  <c r="AL280" i="3"/>
  <c r="AL279" i="3"/>
  <c r="AI289" i="3"/>
  <c r="AI288" i="3"/>
  <c r="AI287" i="3"/>
  <c r="AI286" i="3"/>
  <c r="AI284" i="3"/>
  <c r="AI283" i="3"/>
  <c r="AI282" i="3"/>
  <c r="AI281" i="3"/>
  <c r="AI280" i="3"/>
  <c r="AI279" i="3"/>
  <c r="AI224" i="3"/>
  <c r="AI223" i="3"/>
  <c r="AI222" i="3"/>
  <c r="AI221" i="3"/>
  <c r="AI219" i="3"/>
  <c r="AI218" i="3"/>
  <c r="AI217" i="3"/>
  <c r="AI216" i="3"/>
  <c r="AI215" i="3"/>
  <c r="AI214" i="3"/>
  <c r="AL224" i="3"/>
  <c r="AL223" i="3"/>
  <c r="AL222" i="3"/>
  <c r="AL221" i="3"/>
  <c r="AL219" i="3"/>
  <c r="AL218" i="3"/>
  <c r="AL217" i="3"/>
  <c r="AL216" i="3"/>
  <c r="AL215" i="3"/>
  <c r="AL214" i="3"/>
  <c r="AL211" i="3"/>
  <c r="AL210" i="3"/>
  <c r="AL209" i="3"/>
  <c r="AL208" i="3"/>
  <c r="AL206" i="3"/>
  <c r="AL205" i="3"/>
  <c r="AL204" i="3"/>
  <c r="AL203" i="3"/>
  <c r="AL202" i="3"/>
  <c r="AL201" i="3"/>
  <c r="AI211" i="3"/>
  <c r="AI210" i="3"/>
  <c r="AI209" i="3"/>
  <c r="AI208" i="3"/>
  <c r="AI206" i="3"/>
  <c r="AI205" i="3"/>
  <c r="AI204" i="3"/>
  <c r="AI203" i="3"/>
  <c r="AI202" i="3"/>
  <c r="AI201" i="3"/>
  <c r="AI198" i="3"/>
  <c r="AI197" i="3"/>
  <c r="AI196" i="3"/>
  <c r="AI195" i="3"/>
  <c r="AI193" i="3"/>
  <c r="AI192" i="3"/>
  <c r="AI191" i="3"/>
  <c r="AI190" i="3"/>
  <c r="AI189" i="3"/>
  <c r="AI188" i="3"/>
  <c r="AL198" i="3"/>
  <c r="AL197" i="3"/>
  <c r="AL196" i="3"/>
  <c r="AL195" i="3"/>
  <c r="AL193" i="3"/>
  <c r="AL192" i="3"/>
  <c r="AL191" i="3"/>
  <c r="AL190" i="3"/>
  <c r="AL189" i="3"/>
  <c r="AL188" i="3"/>
  <c r="AL173" i="3"/>
  <c r="AL172" i="3"/>
  <c r="AL171" i="3"/>
  <c r="AL170" i="3"/>
  <c r="AL169" i="3"/>
  <c r="AL167" i="3"/>
  <c r="AL166" i="3"/>
  <c r="AL165" i="3"/>
  <c r="AL164" i="3"/>
  <c r="AL163" i="3"/>
  <c r="AI173" i="3"/>
  <c r="AI172" i="3"/>
  <c r="AI171" i="3"/>
  <c r="AI170" i="3"/>
  <c r="AI348" i="3" s="1"/>
  <c r="AI169" i="3"/>
  <c r="AI167" i="3"/>
  <c r="AI166" i="3"/>
  <c r="AI165" i="3"/>
  <c r="AI164" i="3"/>
  <c r="AI163" i="3"/>
  <c r="AL112" i="3"/>
  <c r="AL111" i="3"/>
  <c r="AL110" i="3"/>
  <c r="AL109" i="3"/>
  <c r="AL108" i="3"/>
  <c r="AL106" i="3"/>
  <c r="AL105" i="3"/>
  <c r="AL104" i="3"/>
  <c r="AL103" i="3"/>
  <c r="AL102" i="3"/>
  <c r="AI109" i="3"/>
  <c r="AI96" i="3"/>
  <c r="AL99" i="3"/>
  <c r="AL98" i="3"/>
  <c r="AL97" i="3"/>
  <c r="AL96" i="3"/>
  <c r="AL94" i="3"/>
  <c r="AL93" i="3"/>
  <c r="AL92" i="3"/>
  <c r="AL91" i="3"/>
  <c r="AL90" i="3"/>
  <c r="AL16" i="3"/>
  <c r="AL15" i="3"/>
  <c r="AL13" i="3"/>
  <c r="AL11" i="3"/>
  <c r="AL10" i="3"/>
  <c r="AL9" i="3"/>
  <c r="AL8" i="3"/>
  <c r="AL7" i="3"/>
  <c r="AI16" i="3"/>
  <c r="AI15" i="3"/>
  <c r="AI13" i="3"/>
  <c r="AI11" i="3"/>
  <c r="AI10" i="3"/>
  <c r="AI9" i="3"/>
  <c r="AI8" i="3"/>
  <c r="AI7" i="3"/>
  <c r="AC112" i="3"/>
  <c r="AC111" i="3"/>
  <c r="AC110" i="3"/>
  <c r="AC108" i="3"/>
  <c r="AC106" i="3"/>
  <c r="AC105" i="3"/>
  <c r="AC104" i="3"/>
  <c r="AC103" i="3"/>
  <c r="AC102" i="3"/>
  <c r="AC173" i="3"/>
  <c r="AC172" i="3"/>
  <c r="AC171" i="3"/>
  <c r="AC167" i="3"/>
  <c r="AC166" i="3"/>
  <c r="AC165" i="3"/>
  <c r="AC164" i="3"/>
  <c r="AC163" i="3"/>
  <c r="AC198" i="3"/>
  <c r="AC197" i="3"/>
  <c r="AC196" i="3"/>
  <c r="AC193" i="3"/>
  <c r="AC192" i="3"/>
  <c r="AC191" i="3"/>
  <c r="AC190" i="3"/>
  <c r="AC189" i="3"/>
  <c r="AC188" i="3"/>
  <c r="AC211" i="3"/>
  <c r="AC210" i="3"/>
  <c r="AC209" i="3"/>
  <c r="AC206" i="3"/>
  <c r="AC205" i="3"/>
  <c r="AC204" i="3"/>
  <c r="AC203" i="3"/>
  <c r="AC202" i="3"/>
  <c r="AC201" i="3"/>
  <c r="AC224" i="3"/>
  <c r="AC223" i="3"/>
  <c r="AC222" i="3"/>
  <c r="AC219" i="3"/>
  <c r="AC218" i="3"/>
  <c r="AC217" i="3"/>
  <c r="AC216" i="3"/>
  <c r="AC215" i="3"/>
  <c r="AC214" i="3"/>
  <c r="AC289" i="3"/>
  <c r="AC288" i="3"/>
  <c r="AC287" i="3"/>
  <c r="AC284" i="3"/>
  <c r="AC283" i="3"/>
  <c r="AC282" i="3"/>
  <c r="AC281" i="3"/>
  <c r="AC280" i="3"/>
  <c r="AC279" i="3"/>
  <c r="AC315" i="3"/>
  <c r="AC314" i="3"/>
  <c r="AC313" i="3"/>
  <c r="AC310" i="3"/>
  <c r="AC309" i="3"/>
  <c r="AC308" i="3"/>
  <c r="AC307" i="3"/>
  <c r="AC306" i="3"/>
  <c r="AC305" i="3"/>
  <c r="AF315" i="3"/>
  <c r="AF314" i="3"/>
  <c r="AF313" i="3"/>
  <c r="AF310" i="3"/>
  <c r="AF309" i="3"/>
  <c r="AF308" i="3"/>
  <c r="AF307" i="3"/>
  <c r="AF306" i="3"/>
  <c r="AF305" i="3"/>
  <c r="AF289" i="3"/>
  <c r="AF288" i="3"/>
  <c r="AF287" i="3"/>
  <c r="AF284" i="3"/>
  <c r="AF283" i="3"/>
  <c r="AF282" i="3"/>
  <c r="AF281" i="3"/>
  <c r="AF280" i="3"/>
  <c r="AF279" i="3"/>
  <c r="AF224" i="3"/>
  <c r="AF223" i="3"/>
  <c r="AF222" i="3"/>
  <c r="AF219" i="3"/>
  <c r="AF218" i="3"/>
  <c r="AF217" i="3"/>
  <c r="AF216" i="3"/>
  <c r="AF215" i="3"/>
  <c r="AF214" i="3"/>
  <c r="AF211" i="3"/>
  <c r="AF210" i="3"/>
  <c r="AF209" i="3"/>
  <c r="AF206" i="3"/>
  <c r="AF205" i="3"/>
  <c r="AF204" i="3"/>
  <c r="AF203" i="3"/>
  <c r="AF202" i="3"/>
  <c r="AF201" i="3"/>
  <c r="AF198" i="3"/>
  <c r="AF197" i="3"/>
  <c r="AF196" i="3"/>
  <c r="AF193" i="3"/>
  <c r="AF192" i="3"/>
  <c r="AF191" i="3"/>
  <c r="AF190" i="3"/>
  <c r="AF189" i="3"/>
  <c r="AF188" i="3"/>
  <c r="AJ348" i="3"/>
  <c r="AJ347" i="3"/>
  <c r="AH347" i="3"/>
  <c r="G35" i="4" s="1"/>
  <c r="AJ346" i="3"/>
  <c r="AM344" i="3"/>
  <c r="AJ344" i="3"/>
  <c r="AM342" i="3"/>
  <c r="H5" i="4"/>
  <c r="AJ342" i="3"/>
  <c r="AH342" i="3"/>
  <c r="G5" i="4" s="1"/>
  <c r="AL184" i="3"/>
  <c r="AI184" i="3"/>
  <c r="AL183" i="3"/>
  <c r="AI183" i="3"/>
  <c r="AL182" i="3"/>
  <c r="AI182" i="3"/>
  <c r="AL180" i="3"/>
  <c r="AI180" i="3"/>
  <c r="AL179" i="3"/>
  <c r="AI179" i="3"/>
  <c r="AL178" i="3"/>
  <c r="AI178" i="3"/>
  <c r="AL177" i="3"/>
  <c r="AI177" i="3"/>
  <c r="AL176" i="3"/>
  <c r="AI176" i="3"/>
  <c r="AL124" i="3"/>
  <c r="AI124" i="3"/>
  <c r="AL123" i="3"/>
  <c r="AI123" i="3"/>
  <c r="AL122" i="3"/>
  <c r="AI122" i="3"/>
  <c r="AL121" i="3"/>
  <c r="AI121" i="3"/>
  <c r="AL119" i="3"/>
  <c r="AI119" i="3"/>
  <c r="AL118" i="3"/>
  <c r="AI118" i="3"/>
  <c r="AL117" i="3"/>
  <c r="AI117" i="3"/>
  <c r="AL116" i="3"/>
  <c r="AI116" i="3"/>
  <c r="AL115" i="3"/>
  <c r="AI115" i="3"/>
  <c r="AI112" i="3"/>
  <c r="AI111" i="3"/>
  <c r="AI110" i="3"/>
  <c r="AI108" i="3"/>
  <c r="AI106" i="3"/>
  <c r="AI105" i="3"/>
  <c r="AI104" i="3"/>
  <c r="AI103" i="3"/>
  <c r="AI102" i="3"/>
  <c r="AI99" i="3"/>
  <c r="AI98" i="3"/>
  <c r="AI97" i="3"/>
  <c r="AI94" i="3"/>
  <c r="AI93" i="3"/>
  <c r="AI92" i="3"/>
  <c r="AI91" i="3"/>
  <c r="AI90" i="3"/>
  <c r="AL87" i="3"/>
  <c r="AI87" i="3"/>
  <c r="AL86" i="3"/>
  <c r="AI86" i="3"/>
  <c r="AL85" i="3"/>
  <c r="AI85" i="3"/>
  <c r="AL84" i="3"/>
  <c r="AI84" i="3"/>
  <c r="AL82" i="3"/>
  <c r="AI82" i="3"/>
  <c r="AL81" i="3"/>
  <c r="AI81" i="3"/>
  <c r="AL80" i="3"/>
  <c r="AI80" i="3"/>
  <c r="AL79" i="3"/>
  <c r="AI79" i="3"/>
  <c r="AL78" i="3"/>
  <c r="AI78" i="3"/>
  <c r="AL75" i="3"/>
  <c r="AI75" i="3"/>
  <c r="AL74" i="3"/>
  <c r="AI74" i="3"/>
  <c r="AL73" i="3"/>
  <c r="AI73" i="3"/>
  <c r="AH344" i="3"/>
  <c r="G17" i="4" s="1"/>
  <c r="AL71" i="3"/>
  <c r="AI71" i="3"/>
  <c r="AL70" i="3"/>
  <c r="AI70" i="3"/>
  <c r="AL69" i="3"/>
  <c r="AI69" i="3"/>
  <c r="AL68" i="3"/>
  <c r="AL67" i="3"/>
  <c r="AI67" i="3"/>
  <c r="AC424" i="1"/>
  <c r="AC304" i="1"/>
  <c r="AC297" i="1"/>
  <c r="Z262" i="1"/>
  <c r="Z255" i="1"/>
  <c r="Z254" i="1"/>
  <c r="AA347" i="3"/>
  <c r="AB347" i="3"/>
  <c r="E35" i="4" s="1"/>
  <c r="AD347" i="3"/>
  <c r="AG347" i="3"/>
  <c r="AG349" i="3" s="1"/>
  <c r="AD346" i="3"/>
  <c r="AA344" i="3"/>
  <c r="AD344" i="3"/>
  <c r="F17" i="4"/>
  <c r="AB342" i="3"/>
  <c r="E5" i="4" s="1"/>
  <c r="AD342" i="3"/>
  <c r="F5" i="4"/>
  <c r="X342" i="3"/>
  <c r="V342" i="3"/>
  <c r="C5" i="4" s="1"/>
  <c r="X344" i="3"/>
  <c r="V344" i="3"/>
  <c r="C17" i="4" s="1"/>
  <c r="X346" i="3"/>
  <c r="X347" i="3"/>
  <c r="V346" i="3"/>
  <c r="AC170" i="3"/>
  <c r="Z198" i="3"/>
  <c r="W198" i="3"/>
  <c r="T198" i="3"/>
  <c r="Q198" i="3"/>
  <c r="N198" i="3"/>
  <c r="K198" i="3"/>
  <c r="H198" i="3"/>
  <c r="Z197" i="3"/>
  <c r="W197" i="3"/>
  <c r="T197" i="3"/>
  <c r="Q197" i="3"/>
  <c r="N197" i="3"/>
  <c r="K197" i="3"/>
  <c r="H197" i="3"/>
  <c r="Z196" i="3"/>
  <c r="W196" i="3"/>
  <c r="T196" i="3"/>
  <c r="Q196" i="3"/>
  <c r="N196" i="3"/>
  <c r="K196" i="3"/>
  <c r="H196" i="3"/>
  <c r="Z195" i="3"/>
  <c r="BD193" i="3"/>
  <c r="Z193" i="3"/>
  <c r="W193" i="3"/>
  <c r="T193" i="3"/>
  <c r="Q193" i="3"/>
  <c r="N193" i="3"/>
  <c r="K193" i="3"/>
  <c r="H193" i="3"/>
  <c r="Z192" i="3"/>
  <c r="W192" i="3"/>
  <c r="T192" i="3"/>
  <c r="Q192" i="3"/>
  <c r="N192" i="3"/>
  <c r="K192" i="3"/>
  <c r="H192" i="3"/>
  <c r="Z191" i="3"/>
  <c r="W191" i="3"/>
  <c r="T191" i="3"/>
  <c r="Q191" i="3"/>
  <c r="N191" i="3"/>
  <c r="K191" i="3"/>
  <c r="H191" i="3"/>
  <c r="Z190" i="3"/>
  <c r="W190" i="3"/>
  <c r="T190" i="3"/>
  <c r="Q190" i="3"/>
  <c r="N190" i="3"/>
  <c r="K190" i="3"/>
  <c r="H190" i="3"/>
  <c r="Z189" i="3"/>
  <c r="W189" i="3"/>
  <c r="S189" i="3"/>
  <c r="T384" i="3" s="1"/>
  <c r="Q189" i="3"/>
  <c r="N189" i="3"/>
  <c r="K189" i="3"/>
  <c r="H189" i="3"/>
  <c r="W188" i="3"/>
  <c r="T188" i="3"/>
  <c r="Q188" i="3"/>
  <c r="N188" i="3"/>
  <c r="K188" i="3"/>
  <c r="H188" i="3"/>
  <c r="Z224" i="3"/>
  <c r="W224" i="3"/>
  <c r="T224" i="3"/>
  <c r="Q224" i="3"/>
  <c r="N224" i="3"/>
  <c r="K224" i="3"/>
  <c r="H224" i="3"/>
  <c r="Z223" i="3"/>
  <c r="W223" i="3"/>
  <c r="T223" i="3"/>
  <c r="Q223" i="3"/>
  <c r="N223" i="3"/>
  <c r="K223" i="3"/>
  <c r="H223" i="3"/>
  <c r="Z222" i="3"/>
  <c r="W222" i="3"/>
  <c r="T222" i="3"/>
  <c r="Q222" i="3"/>
  <c r="N222" i="3"/>
  <c r="K222" i="3"/>
  <c r="H222" i="3"/>
  <c r="Z221" i="3"/>
  <c r="BD219" i="3"/>
  <c r="Z219" i="3"/>
  <c r="W219" i="3"/>
  <c r="T219" i="3"/>
  <c r="Q219" i="3"/>
  <c r="N219" i="3"/>
  <c r="K219" i="3"/>
  <c r="H219" i="3"/>
  <c r="Z218" i="3"/>
  <c r="W218" i="3"/>
  <c r="T218" i="3"/>
  <c r="Q218" i="3"/>
  <c r="N218" i="3"/>
  <c r="K218" i="3"/>
  <c r="H218" i="3"/>
  <c r="Z217" i="3"/>
  <c r="W217" i="3"/>
  <c r="T217" i="3"/>
  <c r="Q217" i="3"/>
  <c r="N217" i="3"/>
  <c r="K217" i="3"/>
  <c r="H217" i="3"/>
  <c r="Z216" i="3"/>
  <c r="W216" i="3"/>
  <c r="T216" i="3"/>
  <c r="Q216" i="3"/>
  <c r="N216" i="3"/>
  <c r="K216" i="3"/>
  <c r="H216" i="3"/>
  <c r="Z215" i="3"/>
  <c r="W215" i="3"/>
  <c r="S215" i="3"/>
  <c r="Q215" i="3"/>
  <c r="N215" i="3"/>
  <c r="K215" i="3"/>
  <c r="H215" i="3"/>
  <c r="Z214" i="3"/>
  <c r="W214" i="3"/>
  <c r="T214" i="3"/>
  <c r="Q214" i="3"/>
  <c r="N214" i="3"/>
  <c r="K214" i="3"/>
  <c r="H214" i="3"/>
  <c r="Z211" i="3"/>
  <c r="W211" i="3"/>
  <c r="T211" i="3"/>
  <c r="Q211" i="3"/>
  <c r="N211" i="3"/>
  <c r="K211" i="3"/>
  <c r="H211" i="3"/>
  <c r="Z210" i="3"/>
  <c r="W210" i="3"/>
  <c r="T210" i="3"/>
  <c r="Q210" i="3"/>
  <c r="N210" i="3"/>
  <c r="K210" i="3"/>
  <c r="H210" i="3"/>
  <c r="Z209" i="3"/>
  <c r="W209" i="3"/>
  <c r="T209" i="3"/>
  <c r="Q209" i="3"/>
  <c r="N209" i="3"/>
  <c r="K209" i="3"/>
  <c r="H209" i="3"/>
  <c r="Z208" i="3"/>
  <c r="BD206" i="3"/>
  <c r="Z206" i="3"/>
  <c r="W206" i="3"/>
  <c r="T206" i="3"/>
  <c r="Q206" i="3"/>
  <c r="N206" i="3"/>
  <c r="K206" i="3"/>
  <c r="H206" i="3"/>
  <c r="Z205" i="3"/>
  <c r="W205" i="3"/>
  <c r="T205" i="3"/>
  <c r="Q205" i="3"/>
  <c r="N205" i="3"/>
  <c r="K205" i="3"/>
  <c r="H205" i="3"/>
  <c r="Z204" i="3"/>
  <c r="W204" i="3"/>
  <c r="T204" i="3"/>
  <c r="Q204" i="3"/>
  <c r="N204" i="3"/>
  <c r="K204" i="3"/>
  <c r="H204" i="3"/>
  <c r="Z203" i="3"/>
  <c r="W203" i="3"/>
  <c r="T203" i="3"/>
  <c r="Q203" i="3"/>
  <c r="N203" i="3"/>
  <c r="K203" i="3"/>
  <c r="H203" i="3"/>
  <c r="Z202" i="3"/>
  <c r="W202" i="3"/>
  <c r="S202" i="3"/>
  <c r="Q202" i="3"/>
  <c r="N202" i="3"/>
  <c r="K202" i="3"/>
  <c r="H202" i="3"/>
  <c r="W201" i="3"/>
  <c r="T201" i="3"/>
  <c r="Q201" i="3"/>
  <c r="N201" i="3"/>
  <c r="K201" i="3"/>
  <c r="H201" i="3"/>
  <c r="Z289" i="3"/>
  <c r="W289" i="3"/>
  <c r="T289" i="3"/>
  <c r="Q289" i="3"/>
  <c r="N289" i="3"/>
  <c r="K289" i="3"/>
  <c r="H289" i="3"/>
  <c r="Z288" i="3"/>
  <c r="W288" i="3"/>
  <c r="T288" i="3"/>
  <c r="Q288" i="3"/>
  <c r="N288" i="3"/>
  <c r="K288" i="3"/>
  <c r="H288" i="3"/>
  <c r="Z287" i="3"/>
  <c r="W287" i="3"/>
  <c r="T287" i="3"/>
  <c r="Q287" i="3"/>
  <c r="N287" i="3"/>
  <c r="K287" i="3"/>
  <c r="H287" i="3"/>
  <c r="Z286" i="3"/>
  <c r="BD284" i="3"/>
  <c r="Z284" i="3"/>
  <c r="W284" i="3"/>
  <c r="T284" i="3"/>
  <c r="Q284" i="3"/>
  <c r="N284" i="3"/>
  <c r="K284" i="3"/>
  <c r="H284" i="3"/>
  <c r="Z283" i="3"/>
  <c r="W283" i="3"/>
  <c r="T283" i="3"/>
  <c r="Q283" i="3"/>
  <c r="N283" i="3"/>
  <c r="K283" i="3"/>
  <c r="H283" i="3"/>
  <c r="Z282" i="3"/>
  <c r="W282" i="3"/>
  <c r="T282" i="3"/>
  <c r="Q282" i="3"/>
  <c r="N282" i="3"/>
  <c r="K282" i="3"/>
  <c r="H282" i="3"/>
  <c r="Z281" i="3"/>
  <c r="W281" i="3"/>
  <c r="T281" i="3"/>
  <c r="Q281" i="3"/>
  <c r="N281" i="3"/>
  <c r="K281" i="3"/>
  <c r="H281" i="3"/>
  <c r="Z280" i="3"/>
  <c r="W280" i="3"/>
  <c r="S280" i="3"/>
  <c r="T386" i="3" s="1"/>
  <c r="Q280" i="3"/>
  <c r="N280" i="3"/>
  <c r="K280" i="3"/>
  <c r="H280" i="3"/>
  <c r="Z279" i="3"/>
  <c r="W279" i="3"/>
  <c r="T279" i="3"/>
  <c r="Q279" i="3"/>
  <c r="N279" i="3"/>
  <c r="K279" i="3"/>
  <c r="H279" i="3"/>
  <c r="Y344" i="3"/>
  <c r="J436" i="1"/>
  <c r="BA434" i="1" s="1"/>
  <c r="W71" i="3"/>
  <c r="V46" i="1"/>
  <c r="W348" i="3"/>
  <c r="X348" i="3"/>
  <c r="AA348" i="3"/>
  <c r="AB344" i="3"/>
  <c r="V348" i="3"/>
  <c r="V310" i="3"/>
  <c r="AC121" i="3"/>
  <c r="W196" i="1"/>
  <c r="T422" i="1"/>
  <c r="W624" i="1"/>
  <c r="W596" i="1"/>
  <c r="W87" i="2"/>
  <c r="W422" i="1"/>
  <c r="U646" i="1"/>
  <c r="W41" i="1"/>
  <c r="W40" i="1"/>
  <c r="W39" i="1"/>
  <c r="W38" i="1"/>
  <c r="W37" i="1"/>
  <c r="W262" i="1"/>
  <c r="W253" i="1"/>
  <c r="W241" i="1"/>
  <c r="W240" i="1"/>
  <c r="W211" i="1"/>
  <c r="W70" i="2"/>
  <c r="W195" i="1"/>
  <c r="W189" i="1"/>
  <c r="W182" i="1"/>
  <c r="W145" i="1"/>
  <c r="W144" i="1"/>
  <c r="W128" i="1"/>
  <c r="W127" i="1"/>
  <c r="W540" i="1"/>
  <c r="W496" i="1"/>
  <c r="W482" i="1"/>
  <c r="W439" i="1"/>
  <c r="W438" i="1"/>
  <c r="W437" i="1"/>
  <c r="AC202" i="1"/>
  <c r="Z158" i="1"/>
  <c r="W121" i="1"/>
  <c r="W98" i="1"/>
  <c r="W58" i="1"/>
  <c r="U647" i="1"/>
  <c r="AC93" i="3"/>
  <c r="T46" i="1"/>
  <c r="W517" i="1"/>
  <c r="T439" i="1"/>
  <c r="T41" i="1"/>
  <c r="T9" i="1"/>
  <c r="W410" i="1"/>
  <c r="U649" i="1"/>
  <c r="U652" i="1" s="1"/>
  <c r="AD137" i="2"/>
  <c r="X137" i="2"/>
  <c r="U137" i="2"/>
  <c r="AD348" i="3"/>
  <c r="S306" i="3"/>
  <c r="W93" i="3"/>
  <c r="T81" i="3"/>
  <c r="R136" i="2"/>
  <c r="L137" i="2"/>
  <c r="I137" i="2"/>
  <c r="I138" i="2" s="1"/>
  <c r="H619" i="1"/>
  <c r="H620" i="1"/>
  <c r="H621" i="1"/>
  <c r="H622" i="1"/>
  <c r="H623" i="1"/>
  <c r="H624" i="1"/>
  <c r="K619" i="1"/>
  <c r="K620" i="1"/>
  <c r="K621" i="1"/>
  <c r="K622" i="1"/>
  <c r="K623" i="1"/>
  <c r="K624" i="1"/>
  <c r="N619" i="1"/>
  <c r="N620" i="1"/>
  <c r="N621" i="1"/>
  <c r="N622" i="1"/>
  <c r="N623" i="1"/>
  <c r="N624" i="1"/>
  <c r="Q619" i="1"/>
  <c r="Q620" i="1"/>
  <c r="Q621" i="1"/>
  <c r="Q622" i="1"/>
  <c r="Q623" i="1"/>
  <c r="Q624" i="1"/>
  <c r="T619" i="1"/>
  <c r="T620" i="1"/>
  <c r="T621" i="1"/>
  <c r="T622" i="1"/>
  <c r="T623" i="1"/>
  <c r="T624" i="1"/>
  <c r="W619" i="1"/>
  <c r="W620" i="1"/>
  <c r="W621" i="1"/>
  <c r="W622" i="1"/>
  <c r="W623" i="1"/>
  <c r="Z619" i="1"/>
  <c r="Z620" i="1"/>
  <c r="Z621" i="1"/>
  <c r="Z622" i="1"/>
  <c r="Z623" i="1"/>
  <c r="AC619" i="1"/>
  <c r="AC620" i="1"/>
  <c r="AC621" i="1"/>
  <c r="AC622" i="1"/>
  <c r="AC623" i="1"/>
  <c r="AC624" i="1"/>
  <c r="AF619" i="1"/>
  <c r="AF620" i="1"/>
  <c r="AF621" i="1"/>
  <c r="AF622" i="1"/>
  <c r="AF623" i="1"/>
  <c r="H591" i="1"/>
  <c r="H592" i="1"/>
  <c r="H593" i="1"/>
  <c r="H594" i="1"/>
  <c r="H595" i="1"/>
  <c r="H596" i="1"/>
  <c r="K591" i="1"/>
  <c r="K592" i="1"/>
  <c r="K593" i="1"/>
  <c r="K594" i="1"/>
  <c r="K595" i="1"/>
  <c r="K596" i="1"/>
  <c r="N591" i="1"/>
  <c r="N592" i="1"/>
  <c r="N593" i="1"/>
  <c r="N594" i="1"/>
  <c r="N595" i="1"/>
  <c r="N596" i="1"/>
  <c r="Q591" i="1"/>
  <c r="Q592" i="1"/>
  <c r="Q593" i="1"/>
  <c r="Q594" i="1"/>
  <c r="Q595" i="1"/>
  <c r="Q596" i="1"/>
  <c r="T591" i="1"/>
  <c r="T592" i="1"/>
  <c r="T593" i="1"/>
  <c r="T594" i="1"/>
  <c r="T595" i="1"/>
  <c r="T596" i="1"/>
  <c r="W591" i="1"/>
  <c r="W592" i="1"/>
  <c r="W593" i="1"/>
  <c r="W594" i="1"/>
  <c r="W595" i="1"/>
  <c r="Z591" i="1"/>
  <c r="Z592" i="1"/>
  <c r="Z593" i="1"/>
  <c r="Z594" i="1"/>
  <c r="Z595" i="1"/>
  <c r="AC591" i="1"/>
  <c r="AC592" i="1"/>
  <c r="AC593" i="1"/>
  <c r="AC594" i="1"/>
  <c r="AC595" i="1"/>
  <c r="AC596" i="1"/>
  <c r="AF591" i="1"/>
  <c r="AF592" i="1"/>
  <c r="AF593" i="1"/>
  <c r="AF594" i="1"/>
  <c r="AF595" i="1"/>
  <c r="AF596" i="1"/>
  <c r="H419" i="1"/>
  <c r="H420" i="1"/>
  <c r="H421" i="1"/>
  <c r="H422" i="1"/>
  <c r="H423" i="1"/>
  <c r="H424" i="1"/>
  <c r="K419" i="1"/>
  <c r="K420" i="1"/>
  <c r="K421" i="1"/>
  <c r="K422" i="1"/>
  <c r="K423" i="1"/>
  <c r="K424" i="1"/>
  <c r="N419" i="1"/>
  <c r="N420" i="1"/>
  <c r="N421" i="1"/>
  <c r="N422" i="1"/>
  <c r="N423" i="1"/>
  <c r="N424" i="1"/>
  <c r="Q419" i="1"/>
  <c r="Q420" i="1"/>
  <c r="Q421" i="1"/>
  <c r="Q422" i="1"/>
  <c r="Q423" i="1"/>
  <c r="Q424" i="1"/>
  <c r="T419" i="1"/>
  <c r="T420" i="1"/>
  <c r="T421" i="1"/>
  <c r="T423" i="1"/>
  <c r="T424" i="1"/>
  <c r="W419" i="1"/>
  <c r="W420" i="1"/>
  <c r="W421" i="1"/>
  <c r="W423" i="1"/>
  <c r="W424" i="1"/>
  <c r="Z419" i="1"/>
  <c r="Z420" i="1"/>
  <c r="Z421" i="1"/>
  <c r="Z422" i="1"/>
  <c r="Z423" i="1"/>
  <c r="Z424" i="1"/>
  <c r="AC419" i="1"/>
  <c r="AC420" i="1"/>
  <c r="AC421" i="1"/>
  <c r="AC422" i="1"/>
  <c r="AC423" i="1"/>
  <c r="AF419" i="1"/>
  <c r="AF420" i="1"/>
  <c r="AF421" i="1"/>
  <c r="AF422" i="1"/>
  <c r="AF423" i="1"/>
  <c r="AF424" i="1"/>
  <c r="H412" i="1"/>
  <c r="H413" i="1"/>
  <c r="H414" i="1"/>
  <c r="H415" i="1"/>
  <c r="H416" i="1"/>
  <c r="H417" i="1"/>
  <c r="K412" i="1"/>
  <c r="K413" i="1"/>
  <c r="K414" i="1"/>
  <c r="K415" i="1"/>
  <c r="K416" i="1"/>
  <c r="K417" i="1"/>
  <c r="N412" i="1"/>
  <c r="N413" i="1"/>
  <c r="N414" i="1"/>
  <c r="N415" i="1"/>
  <c r="N416" i="1"/>
  <c r="N417" i="1"/>
  <c r="Q412" i="1"/>
  <c r="Q413" i="1"/>
  <c r="Q414" i="1"/>
  <c r="Q415" i="1"/>
  <c r="Q416" i="1"/>
  <c r="Q417" i="1"/>
  <c r="T412" i="1"/>
  <c r="T413" i="1"/>
  <c r="T414" i="1"/>
  <c r="T415" i="1"/>
  <c r="T416" i="1"/>
  <c r="T417" i="1"/>
  <c r="W412" i="1"/>
  <c r="W413" i="1"/>
  <c r="W414" i="1"/>
  <c r="W415" i="1"/>
  <c r="W416" i="1"/>
  <c r="W417" i="1"/>
  <c r="Z412" i="1"/>
  <c r="Z413" i="1"/>
  <c r="Z414" i="1"/>
  <c r="Z415" i="1"/>
  <c r="Z416" i="1"/>
  <c r="Z417" i="1"/>
  <c r="AC412" i="1"/>
  <c r="AC413" i="1"/>
  <c r="AC414" i="1"/>
  <c r="AC415" i="1"/>
  <c r="AC416" i="1"/>
  <c r="AC417" i="1"/>
  <c r="AF412" i="1"/>
  <c r="AF413" i="1"/>
  <c r="AF414" i="1"/>
  <c r="AF415" i="1"/>
  <c r="AF416" i="1"/>
  <c r="AF417" i="1"/>
  <c r="H313" i="1"/>
  <c r="H314" i="1"/>
  <c r="H315" i="1"/>
  <c r="H316" i="1"/>
  <c r="H317" i="1"/>
  <c r="H318" i="1"/>
  <c r="K313" i="1"/>
  <c r="K314" i="1"/>
  <c r="K315" i="1"/>
  <c r="K316" i="1"/>
  <c r="K317" i="1"/>
  <c r="K318" i="1"/>
  <c r="N313" i="1"/>
  <c r="N314" i="1"/>
  <c r="N315" i="1"/>
  <c r="N316" i="1"/>
  <c r="N317" i="1"/>
  <c r="N318" i="1"/>
  <c r="Q313" i="1"/>
  <c r="Q314" i="1"/>
  <c r="Q315" i="1"/>
  <c r="Q316" i="1"/>
  <c r="Q317" i="1"/>
  <c r="Q318" i="1"/>
  <c r="T313" i="1"/>
  <c r="T314" i="1"/>
  <c r="T315" i="1"/>
  <c r="T316" i="1"/>
  <c r="T317" i="1"/>
  <c r="T318" i="1"/>
  <c r="W313" i="1"/>
  <c r="W314" i="1"/>
  <c r="W315" i="1"/>
  <c r="W316" i="1"/>
  <c r="W317" i="1"/>
  <c r="W318" i="1"/>
  <c r="Z313" i="1"/>
  <c r="Z314" i="1"/>
  <c r="Z315" i="1"/>
  <c r="Z316" i="1"/>
  <c r="Z317" i="1"/>
  <c r="Z318" i="1"/>
  <c r="AC313" i="1"/>
  <c r="AC314" i="1"/>
  <c r="AC315" i="1"/>
  <c r="AC316" i="1"/>
  <c r="AC317" i="1"/>
  <c r="AC318" i="1"/>
  <c r="AF313" i="1"/>
  <c r="AF314" i="1"/>
  <c r="AF315" i="1"/>
  <c r="AF316" i="1"/>
  <c r="AF317" i="1"/>
  <c r="AF318" i="1"/>
  <c r="H306" i="1"/>
  <c r="H307" i="1"/>
  <c r="H308" i="1"/>
  <c r="H309" i="1"/>
  <c r="H310" i="1"/>
  <c r="H311" i="1"/>
  <c r="K306" i="1"/>
  <c r="K307" i="1"/>
  <c r="K308" i="1"/>
  <c r="K309" i="1"/>
  <c r="K310" i="1"/>
  <c r="K311" i="1"/>
  <c r="N306" i="1"/>
  <c r="N307" i="1"/>
  <c r="N308" i="1"/>
  <c r="N309" i="1"/>
  <c r="N310" i="1"/>
  <c r="N311" i="1"/>
  <c r="Q306" i="1"/>
  <c r="Q307" i="1"/>
  <c r="Q308" i="1"/>
  <c r="Q309" i="1"/>
  <c r="Q310" i="1"/>
  <c r="Q311" i="1"/>
  <c r="T306" i="1"/>
  <c r="T307" i="1"/>
  <c r="T308" i="1"/>
  <c r="T309" i="1"/>
  <c r="T310" i="1"/>
  <c r="T311" i="1"/>
  <c r="W306" i="1"/>
  <c r="W307" i="1"/>
  <c r="W308" i="1"/>
  <c r="W309" i="1"/>
  <c r="W310" i="1"/>
  <c r="W311" i="1"/>
  <c r="Z306" i="1"/>
  <c r="Z307" i="1"/>
  <c r="Z309" i="1"/>
  <c r="Z310" i="1"/>
  <c r="Z311" i="1"/>
  <c r="AC306" i="1"/>
  <c r="AC307" i="1"/>
  <c r="AC308" i="1"/>
  <c r="AC309" i="1"/>
  <c r="AC310" i="1"/>
  <c r="AC311" i="1"/>
  <c r="AF306" i="1"/>
  <c r="AF307" i="1"/>
  <c r="AF308" i="1"/>
  <c r="AF309" i="1"/>
  <c r="AF310" i="1"/>
  <c r="AF311" i="1"/>
  <c r="H299" i="1"/>
  <c r="H300" i="1"/>
  <c r="H301" i="1"/>
  <c r="H302" i="1"/>
  <c r="H303" i="1"/>
  <c r="H304" i="1"/>
  <c r="K299" i="1"/>
  <c r="K300" i="1"/>
  <c r="K301" i="1"/>
  <c r="K302" i="1"/>
  <c r="K303" i="1"/>
  <c r="K304" i="1"/>
  <c r="N299" i="1"/>
  <c r="N300" i="1"/>
  <c r="N301" i="1"/>
  <c r="N302" i="1"/>
  <c r="N303" i="1"/>
  <c r="N304" i="1"/>
  <c r="Q299" i="1"/>
  <c r="Q300" i="1"/>
  <c r="Q301" i="1"/>
  <c r="Q302" i="1"/>
  <c r="Q303" i="1"/>
  <c r="Q304" i="1"/>
  <c r="T299" i="1"/>
  <c r="T300" i="1"/>
  <c r="T301" i="1"/>
  <c r="T302" i="1"/>
  <c r="T303" i="1"/>
  <c r="T304" i="1"/>
  <c r="W299" i="1"/>
  <c r="W300" i="1"/>
  <c r="W301" i="1"/>
  <c r="W302" i="1"/>
  <c r="W303" i="1"/>
  <c r="W304" i="1"/>
  <c r="Z299" i="1"/>
  <c r="Z300" i="1"/>
  <c r="Z302" i="1"/>
  <c r="Z303" i="1"/>
  <c r="Z304" i="1"/>
  <c r="AC299" i="1"/>
  <c r="AC300" i="1"/>
  <c r="AC301" i="1"/>
  <c r="AC302" i="1"/>
  <c r="AC303" i="1"/>
  <c r="AF299" i="1"/>
  <c r="AF300" i="1"/>
  <c r="AF301" i="1"/>
  <c r="AF303" i="1"/>
  <c r="H292" i="1"/>
  <c r="H293" i="1"/>
  <c r="H294" i="1"/>
  <c r="H295" i="1"/>
  <c r="H296" i="1"/>
  <c r="H297" i="1"/>
  <c r="K292" i="1"/>
  <c r="K293" i="1"/>
  <c r="K294" i="1"/>
  <c r="K295" i="1"/>
  <c r="K296" i="1"/>
  <c r="K297" i="1"/>
  <c r="N292" i="1"/>
  <c r="N293" i="1"/>
  <c r="N294" i="1"/>
  <c r="N295" i="1"/>
  <c r="N296" i="1"/>
  <c r="N297" i="1"/>
  <c r="Q292" i="1"/>
  <c r="Q293" i="1"/>
  <c r="Q294" i="1"/>
  <c r="Q295" i="1"/>
  <c r="Q296" i="1"/>
  <c r="Q297" i="1"/>
  <c r="T292" i="1"/>
  <c r="T293" i="1"/>
  <c r="T294" i="1"/>
  <c r="T295" i="1"/>
  <c r="T296" i="1"/>
  <c r="T297" i="1"/>
  <c r="W292" i="1"/>
  <c r="W293" i="1"/>
  <c r="W294" i="1"/>
  <c r="W295" i="1"/>
  <c r="W296" i="1"/>
  <c r="W297" i="1"/>
  <c r="Z292" i="1"/>
  <c r="Z293" i="1"/>
  <c r="Z295" i="1"/>
  <c r="Z296" i="1"/>
  <c r="Z297" i="1"/>
  <c r="AC292" i="1"/>
  <c r="AC293" i="1"/>
  <c r="AC294" i="1"/>
  <c r="AC295" i="1"/>
  <c r="AC296" i="1"/>
  <c r="AF292" i="1"/>
  <c r="AF293" i="1"/>
  <c r="AF294" i="1"/>
  <c r="AF296" i="1"/>
  <c r="H264" i="1"/>
  <c r="H265" i="1"/>
  <c r="H266" i="1"/>
  <c r="H267" i="1"/>
  <c r="H268" i="1"/>
  <c r="H269" i="1"/>
  <c r="K264" i="1"/>
  <c r="K265" i="1"/>
  <c r="K266" i="1"/>
  <c r="K267" i="1"/>
  <c r="K268" i="1"/>
  <c r="K269" i="1"/>
  <c r="N264" i="1"/>
  <c r="N265" i="1"/>
  <c r="N266" i="1"/>
  <c r="N267" i="1"/>
  <c r="N268" i="1"/>
  <c r="N269" i="1"/>
  <c r="Q264" i="1"/>
  <c r="Q265" i="1"/>
  <c r="Q266" i="1"/>
  <c r="Q267" i="1"/>
  <c r="Q268" i="1"/>
  <c r="Q269" i="1"/>
  <c r="T264" i="1"/>
  <c r="T265" i="1"/>
  <c r="T266" i="1"/>
  <c r="T267" i="1"/>
  <c r="T268" i="1"/>
  <c r="T269" i="1"/>
  <c r="W264" i="1"/>
  <c r="W265" i="1"/>
  <c r="W266" i="1"/>
  <c r="W267" i="1"/>
  <c r="W268" i="1"/>
  <c r="W269" i="1"/>
  <c r="Z264" i="1"/>
  <c r="Z265" i="1"/>
  <c r="Z266" i="1"/>
  <c r="Z267" i="1"/>
  <c r="Z268" i="1"/>
  <c r="Z269" i="1"/>
  <c r="AC264" i="1"/>
  <c r="AC265" i="1"/>
  <c r="AC266" i="1"/>
  <c r="AC268" i="1"/>
  <c r="AC269" i="1"/>
  <c r="AF264" i="1"/>
  <c r="AF265" i="1"/>
  <c r="AF266" i="1"/>
  <c r="AF267" i="1"/>
  <c r="AF269" i="1"/>
  <c r="H257" i="1"/>
  <c r="H258" i="1"/>
  <c r="H259" i="1"/>
  <c r="H260" i="1"/>
  <c r="H261" i="1"/>
  <c r="H262" i="1"/>
  <c r="K257" i="1"/>
  <c r="K258" i="1"/>
  <c r="K259" i="1"/>
  <c r="K260" i="1"/>
  <c r="K261" i="1"/>
  <c r="K262" i="1"/>
  <c r="N257" i="1"/>
  <c r="N258" i="1"/>
  <c r="N259" i="1"/>
  <c r="N260" i="1"/>
  <c r="N261" i="1"/>
  <c r="N262" i="1"/>
  <c r="Q257" i="1"/>
  <c r="Q258" i="1"/>
  <c r="Q259" i="1"/>
  <c r="Q260" i="1"/>
  <c r="Q261" i="1"/>
  <c r="Q262" i="1"/>
  <c r="T257" i="1"/>
  <c r="T258" i="1"/>
  <c r="T259" i="1"/>
  <c r="T260" i="1"/>
  <c r="T261" i="1"/>
  <c r="T262" i="1"/>
  <c r="W257" i="1"/>
  <c r="W258" i="1"/>
  <c r="W259" i="1"/>
  <c r="W260" i="1"/>
  <c r="W261" i="1"/>
  <c r="Z257" i="1"/>
  <c r="Z258" i="1"/>
  <c r="Z259" i="1"/>
  <c r="Z260" i="1"/>
  <c r="Z261" i="1"/>
  <c r="AC257" i="1"/>
  <c r="AC258" i="1"/>
  <c r="AC259" i="1"/>
  <c r="AC260" i="1"/>
  <c r="AC261" i="1"/>
  <c r="AC262" i="1"/>
  <c r="AF257" i="1"/>
  <c r="AF258" i="1"/>
  <c r="AF259" i="1"/>
  <c r="AF260" i="1"/>
  <c r="AF261" i="1"/>
  <c r="AF262" i="1"/>
  <c r="H250" i="1"/>
  <c r="H251" i="1"/>
  <c r="H252" i="1"/>
  <c r="H253" i="1"/>
  <c r="H254" i="1"/>
  <c r="H255" i="1"/>
  <c r="K250" i="1"/>
  <c r="K251" i="1"/>
  <c r="K252" i="1"/>
  <c r="K253" i="1"/>
  <c r="K254" i="1"/>
  <c r="K255" i="1"/>
  <c r="N250" i="1"/>
  <c r="N251" i="1"/>
  <c r="N252" i="1"/>
  <c r="N253" i="1"/>
  <c r="N254" i="1"/>
  <c r="N255" i="1"/>
  <c r="Q250" i="1"/>
  <c r="Q251" i="1"/>
  <c r="Q252" i="1"/>
  <c r="Q253" i="1"/>
  <c r="Q254" i="1"/>
  <c r="Q255" i="1"/>
  <c r="T250" i="1"/>
  <c r="T251" i="1"/>
  <c r="T252" i="1"/>
  <c r="T253" i="1"/>
  <c r="T254" i="1"/>
  <c r="T255" i="1"/>
  <c r="W250" i="1"/>
  <c r="W251" i="1"/>
  <c r="W252" i="1"/>
  <c r="W254" i="1"/>
  <c r="W255" i="1"/>
  <c r="Z250" i="1"/>
  <c r="Z251" i="1"/>
  <c r="Z252" i="1"/>
  <c r="AC250" i="1"/>
  <c r="AC251" i="1"/>
  <c r="AC252" i="1"/>
  <c r="AC253" i="1"/>
  <c r="AC254" i="1"/>
  <c r="AC255" i="1"/>
  <c r="AF250" i="1"/>
  <c r="AF251" i="1"/>
  <c r="AF252" i="1"/>
  <c r="AF253" i="1"/>
  <c r="H236" i="1"/>
  <c r="H237" i="1"/>
  <c r="H238" i="1"/>
  <c r="H239" i="1"/>
  <c r="H240" i="1"/>
  <c r="H241" i="1"/>
  <c r="K236" i="1"/>
  <c r="K237" i="1"/>
  <c r="K238" i="1"/>
  <c r="K239" i="1"/>
  <c r="K240" i="1"/>
  <c r="K241" i="1"/>
  <c r="N236" i="1"/>
  <c r="N237" i="1"/>
  <c r="N238" i="1"/>
  <c r="N239" i="1"/>
  <c r="N240" i="1"/>
  <c r="N241" i="1"/>
  <c r="Q236" i="1"/>
  <c r="Q237" i="1"/>
  <c r="Q238" i="1"/>
  <c r="Q239" i="1"/>
  <c r="Q240" i="1"/>
  <c r="Q241" i="1"/>
  <c r="T236" i="1"/>
  <c r="T237" i="1"/>
  <c r="T238" i="1"/>
  <c r="T239" i="1"/>
  <c r="T240" i="1"/>
  <c r="T241" i="1"/>
  <c r="W236" i="1"/>
  <c r="W237" i="1"/>
  <c r="W238" i="1"/>
  <c r="W239" i="1"/>
  <c r="Z236" i="1"/>
  <c r="Z237" i="1"/>
  <c r="Z238" i="1"/>
  <c r="Z239" i="1"/>
  <c r="AC236" i="1"/>
  <c r="AC237" i="1"/>
  <c r="AC238" i="1"/>
  <c r="AC239" i="1"/>
  <c r="AC240" i="1"/>
  <c r="AC241" i="1"/>
  <c r="AF236" i="1"/>
  <c r="AF237" i="1"/>
  <c r="AF238" i="1"/>
  <c r="AF239" i="1"/>
  <c r="AF240" i="1"/>
  <c r="AF241" i="1"/>
  <c r="H215" i="1"/>
  <c r="H216" i="1"/>
  <c r="H217" i="1"/>
  <c r="H218" i="1"/>
  <c r="H219" i="1"/>
  <c r="H220" i="1"/>
  <c r="K215" i="1"/>
  <c r="K216" i="1"/>
  <c r="K217" i="1"/>
  <c r="K218" i="1"/>
  <c r="K219" i="1"/>
  <c r="K220" i="1"/>
  <c r="N215" i="1"/>
  <c r="N216" i="1"/>
  <c r="N217" i="1"/>
  <c r="N218" i="1"/>
  <c r="N219" i="1"/>
  <c r="N220" i="1"/>
  <c r="Q215" i="1"/>
  <c r="Q216" i="1"/>
  <c r="Q217" i="1"/>
  <c r="Q218" i="1"/>
  <c r="Q219" i="1"/>
  <c r="Q220" i="1"/>
  <c r="T215" i="1"/>
  <c r="T216" i="1"/>
  <c r="T217" i="1"/>
  <c r="T218" i="1"/>
  <c r="T219" i="1"/>
  <c r="T220" i="1"/>
  <c r="W215" i="1"/>
  <c r="W216" i="1"/>
  <c r="W217" i="1"/>
  <c r="W218" i="1"/>
  <c r="W219" i="1"/>
  <c r="W220" i="1"/>
  <c r="Z215" i="1"/>
  <c r="Z216" i="1"/>
  <c r="Z217" i="1"/>
  <c r="Z218" i="1"/>
  <c r="Z219" i="1"/>
  <c r="Z220" i="1"/>
  <c r="AC215" i="1"/>
  <c r="AC216" i="1"/>
  <c r="AC217" i="1"/>
  <c r="AC218" i="1"/>
  <c r="AC219" i="1"/>
  <c r="AC220" i="1"/>
  <c r="AF215" i="1"/>
  <c r="AF216" i="1"/>
  <c r="AF217" i="1"/>
  <c r="AF218" i="1"/>
  <c r="AF219" i="1"/>
  <c r="AF220" i="1"/>
  <c r="H327" i="1"/>
  <c r="H328" i="1"/>
  <c r="H329" i="1"/>
  <c r="H330" i="1"/>
  <c r="H331" i="1"/>
  <c r="H332" i="1"/>
  <c r="K327" i="1"/>
  <c r="K328" i="1"/>
  <c r="K329" i="1"/>
  <c r="K330" i="1"/>
  <c r="K331" i="1"/>
  <c r="K332" i="1"/>
  <c r="N327" i="1"/>
  <c r="N328" i="1"/>
  <c r="N329" i="1"/>
  <c r="N330" i="1"/>
  <c r="N331" i="1"/>
  <c r="N332" i="1"/>
  <c r="Q327" i="1"/>
  <c r="Q328" i="1"/>
  <c r="Q329" i="1"/>
  <c r="Q330" i="1"/>
  <c r="Q331" i="1"/>
  <c r="Q332" i="1"/>
  <c r="T327" i="1"/>
  <c r="T328" i="1"/>
  <c r="T329" i="1"/>
  <c r="T330" i="1"/>
  <c r="T331" i="1"/>
  <c r="T332" i="1"/>
  <c r="W327" i="1"/>
  <c r="W328" i="1"/>
  <c r="W329" i="1"/>
  <c r="W330" i="1"/>
  <c r="W331" i="1"/>
  <c r="W332" i="1"/>
  <c r="Z327" i="1"/>
  <c r="Z328" i="1"/>
  <c r="Z329" i="1"/>
  <c r="Z330" i="1"/>
  <c r="Z331" i="1"/>
  <c r="Z332" i="1"/>
  <c r="AC327" i="1"/>
  <c r="AC328" i="1"/>
  <c r="AC329" i="1"/>
  <c r="AC330" i="1"/>
  <c r="AC331" i="1"/>
  <c r="AC332" i="1"/>
  <c r="AF327" i="1"/>
  <c r="AF328" i="1"/>
  <c r="AF329" i="1"/>
  <c r="AF330" i="1"/>
  <c r="AF331" i="1"/>
  <c r="AF332" i="1"/>
  <c r="H184" i="1"/>
  <c r="H185" i="1"/>
  <c r="H186" i="1"/>
  <c r="H187" i="1"/>
  <c r="H188" i="1"/>
  <c r="H189" i="1"/>
  <c r="K184" i="1"/>
  <c r="K185" i="1"/>
  <c r="K186" i="1"/>
  <c r="K187" i="1"/>
  <c r="K188" i="1"/>
  <c r="K189" i="1"/>
  <c r="N184" i="1"/>
  <c r="N185" i="1"/>
  <c r="N186" i="1"/>
  <c r="N187" i="1"/>
  <c r="N188" i="1"/>
  <c r="N189" i="1"/>
  <c r="Q184" i="1"/>
  <c r="Q185" i="1"/>
  <c r="Q186" i="1"/>
  <c r="Q187" i="1"/>
  <c r="Q188" i="1"/>
  <c r="Q189" i="1"/>
  <c r="T184" i="1"/>
  <c r="T185" i="1"/>
  <c r="T186" i="1"/>
  <c r="T187" i="1"/>
  <c r="T188" i="1"/>
  <c r="T189" i="1"/>
  <c r="W184" i="1"/>
  <c r="W185" i="1"/>
  <c r="W186" i="1"/>
  <c r="W187" i="1"/>
  <c r="W188" i="1"/>
  <c r="Z184" i="1"/>
  <c r="Z185" i="1"/>
  <c r="Z186" i="1"/>
  <c r="Z187" i="1"/>
  <c r="Z188" i="1"/>
  <c r="Z189" i="1"/>
  <c r="AC184" i="1"/>
  <c r="AC185" i="1"/>
  <c r="AC186" i="1"/>
  <c r="AC187" i="1"/>
  <c r="AC188" i="1"/>
  <c r="AC189" i="1"/>
  <c r="AF184" i="1"/>
  <c r="AF185" i="1"/>
  <c r="AF186" i="1"/>
  <c r="AF187" i="1"/>
  <c r="AF188" i="1"/>
  <c r="AF189" i="1"/>
  <c r="H161" i="1"/>
  <c r="H162" i="1"/>
  <c r="H163" i="1"/>
  <c r="H164" i="1"/>
  <c r="H165" i="1"/>
  <c r="H166" i="1"/>
  <c r="K161" i="1"/>
  <c r="K162" i="1"/>
  <c r="K163" i="1"/>
  <c r="K164" i="1"/>
  <c r="K165" i="1"/>
  <c r="K166" i="1"/>
  <c r="N161" i="1"/>
  <c r="N162" i="1"/>
  <c r="N163" i="1"/>
  <c r="N164" i="1"/>
  <c r="N165" i="1"/>
  <c r="N166" i="1"/>
  <c r="Q161" i="1"/>
  <c r="Q162" i="1"/>
  <c r="Q163" i="1"/>
  <c r="Q164" i="1"/>
  <c r="Q165" i="1"/>
  <c r="Q166" i="1"/>
  <c r="T161" i="1"/>
  <c r="T162" i="1"/>
  <c r="T163" i="1"/>
  <c r="T164" i="1"/>
  <c r="T165" i="1"/>
  <c r="T166" i="1"/>
  <c r="W161" i="1"/>
  <c r="W162" i="1"/>
  <c r="W163" i="1"/>
  <c r="W164" i="1"/>
  <c r="W165" i="1"/>
  <c r="W166" i="1"/>
  <c r="Z161" i="1"/>
  <c r="Z162" i="1"/>
  <c r="Z163" i="1"/>
  <c r="Z164" i="1"/>
  <c r="Z165" i="1"/>
  <c r="Z166" i="1"/>
  <c r="AC161" i="1"/>
  <c r="AC162" i="1"/>
  <c r="AC163" i="1"/>
  <c r="AC164" i="1"/>
  <c r="AC165" i="1"/>
  <c r="AC166" i="1"/>
  <c r="AF161" i="1"/>
  <c r="AF162" i="1"/>
  <c r="AF163" i="1"/>
  <c r="AF164" i="1"/>
  <c r="AF165" i="1"/>
  <c r="AF166" i="1"/>
  <c r="H130" i="1"/>
  <c r="H131" i="1"/>
  <c r="K130" i="1"/>
  <c r="K131" i="1"/>
  <c r="N130" i="1"/>
  <c r="N131" i="1"/>
  <c r="Q130" i="1"/>
  <c r="Q131" i="1"/>
  <c r="T130" i="1"/>
  <c r="T131" i="1"/>
  <c r="W130" i="1"/>
  <c r="W131" i="1"/>
  <c r="Z130" i="1"/>
  <c r="Z131" i="1"/>
  <c r="AC130" i="1"/>
  <c r="AC131" i="1"/>
  <c r="AF130" i="1"/>
  <c r="AF131" i="1"/>
  <c r="H123" i="1"/>
  <c r="H124" i="1"/>
  <c r="H125" i="1"/>
  <c r="H126" i="1"/>
  <c r="H127" i="1"/>
  <c r="H128" i="1"/>
  <c r="K123" i="1"/>
  <c r="K124" i="1"/>
  <c r="K125" i="1"/>
  <c r="K126" i="1"/>
  <c r="K127" i="1"/>
  <c r="K128" i="1"/>
  <c r="N123" i="1"/>
  <c r="N124" i="1"/>
  <c r="N125" i="1"/>
  <c r="N127" i="1"/>
  <c r="N128" i="1"/>
  <c r="Q123" i="1"/>
  <c r="Q124" i="1"/>
  <c r="Q125" i="1"/>
  <c r="Q126" i="1"/>
  <c r="Q127" i="1"/>
  <c r="Q128" i="1"/>
  <c r="T123" i="1"/>
  <c r="T124" i="1"/>
  <c r="T125" i="1"/>
  <c r="T126" i="1"/>
  <c r="T127" i="1"/>
  <c r="T128" i="1"/>
  <c r="W123" i="1"/>
  <c r="W124" i="1"/>
  <c r="W125" i="1"/>
  <c r="W126" i="1"/>
  <c r="Z123" i="1"/>
  <c r="Z124" i="1"/>
  <c r="Z125" i="1"/>
  <c r="Z126" i="1"/>
  <c r="Z127" i="1"/>
  <c r="Z128" i="1"/>
  <c r="AC123" i="1"/>
  <c r="AC124" i="1"/>
  <c r="AC125" i="1"/>
  <c r="AC126" i="1"/>
  <c r="AC127" i="1"/>
  <c r="AC128" i="1"/>
  <c r="AF123" i="1"/>
  <c r="AF124" i="1"/>
  <c r="AF125" i="1"/>
  <c r="AF126" i="1"/>
  <c r="AF127" i="1"/>
  <c r="AF128" i="1"/>
  <c r="H28" i="1"/>
  <c r="H29" i="1"/>
  <c r="H30" i="1"/>
  <c r="H31" i="1"/>
  <c r="H32" i="1"/>
  <c r="H33" i="1"/>
  <c r="K28" i="1"/>
  <c r="K29" i="1"/>
  <c r="K30" i="1"/>
  <c r="K31" i="1"/>
  <c r="K32" i="1"/>
  <c r="K33" i="1"/>
  <c r="N28" i="1"/>
  <c r="N29" i="1"/>
  <c r="N30" i="1"/>
  <c r="N31" i="1"/>
  <c r="N32" i="1"/>
  <c r="N33" i="1"/>
  <c r="Q28" i="1"/>
  <c r="Q29" i="1"/>
  <c r="Q30" i="1"/>
  <c r="Q31" i="1"/>
  <c r="Q32" i="1"/>
  <c r="Q33" i="1"/>
  <c r="T28" i="1"/>
  <c r="T29" i="1"/>
  <c r="T30" i="1"/>
  <c r="T31" i="1"/>
  <c r="T32" i="1"/>
  <c r="T33" i="1"/>
  <c r="W28" i="1"/>
  <c r="W29" i="1"/>
  <c r="W30" i="1"/>
  <c r="W31" i="1"/>
  <c r="W32" i="1"/>
  <c r="W33" i="1"/>
  <c r="Z28" i="1"/>
  <c r="Z29" i="1"/>
  <c r="Z30" i="1"/>
  <c r="Z31" i="1"/>
  <c r="Z32" i="1"/>
  <c r="AC28" i="1"/>
  <c r="AC29" i="1"/>
  <c r="AC30" i="1"/>
  <c r="AC31" i="1"/>
  <c r="AC32" i="1"/>
  <c r="AC33" i="1"/>
  <c r="AF28" i="1"/>
  <c r="AF29" i="1"/>
  <c r="AF30" i="1"/>
  <c r="AF31" i="1"/>
  <c r="AF32" i="1"/>
  <c r="AF33" i="1"/>
  <c r="H21" i="1"/>
  <c r="H22" i="1"/>
  <c r="H23" i="1"/>
  <c r="H24" i="1"/>
  <c r="H25" i="1"/>
  <c r="H26" i="1"/>
  <c r="K21" i="1"/>
  <c r="K22" i="1"/>
  <c r="K23" i="1"/>
  <c r="K24" i="1"/>
  <c r="K25" i="1"/>
  <c r="K26" i="1"/>
  <c r="N21" i="1"/>
  <c r="N22" i="1"/>
  <c r="N23" i="1"/>
  <c r="N24" i="1"/>
  <c r="N25" i="1"/>
  <c r="N26" i="1"/>
  <c r="Q21" i="1"/>
  <c r="Q22" i="1"/>
  <c r="Q23" i="1"/>
  <c r="Q24" i="1"/>
  <c r="Q25" i="1"/>
  <c r="Q26" i="1"/>
  <c r="T21" i="1"/>
  <c r="T22" i="1"/>
  <c r="T23" i="1"/>
  <c r="T24" i="1"/>
  <c r="T25" i="1"/>
  <c r="T26" i="1"/>
  <c r="W21" i="1"/>
  <c r="W22" i="1"/>
  <c r="W23" i="1"/>
  <c r="W24" i="1"/>
  <c r="W25" i="1"/>
  <c r="W26" i="1"/>
  <c r="Z21" i="1"/>
  <c r="Z22" i="1"/>
  <c r="Z23" i="1"/>
  <c r="Z24" i="1"/>
  <c r="Z25" i="1"/>
  <c r="AC21" i="1"/>
  <c r="AC22" i="1"/>
  <c r="AC23" i="1"/>
  <c r="AC24" i="1"/>
  <c r="AC25" i="1"/>
  <c r="AC26" i="1"/>
  <c r="AF21" i="1"/>
  <c r="AF22" i="1"/>
  <c r="AF23" i="1"/>
  <c r="AF24" i="1"/>
  <c r="AF25" i="1"/>
  <c r="AF26" i="1"/>
  <c r="H14" i="1"/>
  <c r="H15" i="1"/>
  <c r="H16" i="1"/>
  <c r="H17" i="1"/>
  <c r="H18" i="1"/>
  <c r="H19" i="1"/>
  <c r="K14" i="1"/>
  <c r="K15" i="1"/>
  <c r="K16" i="1"/>
  <c r="K17" i="1"/>
  <c r="K18" i="1"/>
  <c r="K19" i="1"/>
  <c r="N14" i="1"/>
  <c r="N15" i="1"/>
  <c r="N16" i="1"/>
  <c r="N17" i="1"/>
  <c r="N18" i="1"/>
  <c r="N19" i="1"/>
  <c r="Q14" i="1"/>
  <c r="Q15" i="1"/>
  <c r="Q16" i="1"/>
  <c r="Q17" i="1"/>
  <c r="Q18" i="1"/>
  <c r="Q19" i="1"/>
  <c r="T14" i="1"/>
  <c r="T15" i="1"/>
  <c r="T16" i="1"/>
  <c r="T17" i="1"/>
  <c r="T18" i="1"/>
  <c r="T19" i="1"/>
  <c r="W14" i="1"/>
  <c r="W15" i="1"/>
  <c r="W16" i="1"/>
  <c r="W17" i="1"/>
  <c r="W18" i="1"/>
  <c r="W19" i="1"/>
  <c r="Z14" i="1"/>
  <c r="Z15" i="1"/>
  <c r="Z16" i="1"/>
  <c r="Z17" i="1"/>
  <c r="Z18" i="1"/>
  <c r="AC14" i="1"/>
  <c r="AC15" i="1"/>
  <c r="AC16" i="1"/>
  <c r="AC17" i="1"/>
  <c r="AC18" i="1"/>
  <c r="AF14" i="1"/>
  <c r="AF15" i="1"/>
  <c r="AF16" i="1"/>
  <c r="AF17" i="1"/>
  <c r="AF18" i="1"/>
  <c r="AF19" i="1"/>
  <c r="H177" i="1"/>
  <c r="H178" i="1"/>
  <c r="H179" i="1"/>
  <c r="H180" i="1"/>
  <c r="H181" i="1"/>
  <c r="H182" i="1"/>
  <c r="K177" i="1"/>
  <c r="K178" i="1"/>
  <c r="K179" i="1"/>
  <c r="K180" i="1"/>
  <c r="K181" i="1"/>
  <c r="K182" i="1"/>
  <c r="N177" i="1"/>
  <c r="N178" i="1"/>
  <c r="N179" i="1"/>
  <c r="N180" i="1"/>
  <c r="N181" i="1"/>
  <c r="N182" i="1"/>
  <c r="Q177" i="1"/>
  <c r="Q178" i="1"/>
  <c r="Q179" i="1"/>
  <c r="Q180" i="1"/>
  <c r="Q181" i="1"/>
  <c r="Q182" i="1"/>
  <c r="T177" i="1"/>
  <c r="T178" i="1"/>
  <c r="T179" i="1"/>
  <c r="T180" i="1"/>
  <c r="T181" i="1"/>
  <c r="T182" i="1"/>
  <c r="W177" i="1"/>
  <c r="W178" i="1"/>
  <c r="W179" i="1"/>
  <c r="W180" i="1"/>
  <c r="W181" i="1"/>
  <c r="Z177" i="1"/>
  <c r="Z178" i="1"/>
  <c r="Z179" i="1"/>
  <c r="Z180" i="1"/>
  <c r="Z181" i="1"/>
  <c r="AC177" i="1"/>
  <c r="AC178" i="1"/>
  <c r="AC179" i="1"/>
  <c r="AC180" i="1"/>
  <c r="AC181" i="1"/>
  <c r="AF177" i="1"/>
  <c r="AF178" i="1"/>
  <c r="AF179" i="1"/>
  <c r="AF180" i="1"/>
  <c r="AF181" i="1"/>
  <c r="AF182" i="1"/>
  <c r="H154" i="1"/>
  <c r="H155" i="1"/>
  <c r="H156" i="1"/>
  <c r="H157" i="1"/>
  <c r="H158" i="1"/>
  <c r="H159" i="1"/>
  <c r="K154" i="1"/>
  <c r="K155" i="1"/>
  <c r="K156" i="1"/>
  <c r="K157" i="1"/>
  <c r="K158" i="1"/>
  <c r="K159" i="1"/>
  <c r="N154" i="1"/>
  <c r="N155" i="1"/>
  <c r="N156" i="1"/>
  <c r="N157" i="1"/>
  <c r="N158" i="1"/>
  <c r="N159" i="1"/>
  <c r="Q154" i="1"/>
  <c r="Q155" i="1"/>
  <c r="Q156" i="1"/>
  <c r="Q158" i="1"/>
  <c r="Q159" i="1"/>
  <c r="T154" i="1"/>
  <c r="T155" i="1"/>
  <c r="T156" i="1"/>
  <c r="T157" i="1"/>
  <c r="T158" i="1"/>
  <c r="T159" i="1"/>
  <c r="W154" i="1"/>
  <c r="W155" i="1"/>
  <c r="W156" i="1"/>
  <c r="W157" i="1"/>
  <c r="W158" i="1"/>
  <c r="W159" i="1"/>
  <c r="Z154" i="1"/>
  <c r="Z155" i="1"/>
  <c r="Z156" i="1"/>
  <c r="Z157" i="1"/>
  <c r="Z159" i="1"/>
  <c r="AC154" i="1"/>
  <c r="AC155" i="1"/>
  <c r="AC158" i="1"/>
  <c r="AC159" i="1"/>
  <c r="AF154" i="1"/>
  <c r="AF155" i="1"/>
  <c r="AF156" i="1"/>
  <c r="AF157" i="1"/>
  <c r="T116" i="3"/>
  <c r="T103" i="3"/>
  <c r="AZ130" i="2"/>
  <c r="AG130" i="2"/>
  <c r="AG140" i="2" s="1"/>
  <c r="AD130" i="2"/>
  <c r="AB130" i="2"/>
  <c r="AA130" i="2"/>
  <c r="AA140" i="2" s="1"/>
  <c r="X130" i="2"/>
  <c r="X140" i="2" s="1"/>
  <c r="V130" i="2"/>
  <c r="U130" i="2"/>
  <c r="U140" i="2" s="1"/>
  <c r="S130" i="2"/>
  <c r="R130" i="2"/>
  <c r="R140" i="2" s="1"/>
  <c r="P130" i="2"/>
  <c r="O130" i="2"/>
  <c r="O140" i="2" s="1"/>
  <c r="M130" i="2"/>
  <c r="I641" i="1"/>
  <c r="I655" i="1" s="1"/>
  <c r="L641" i="1"/>
  <c r="L655" i="1" s="1"/>
  <c r="M641" i="1"/>
  <c r="O641" i="1"/>
  <c r="O655" i="1" s="1"/>
  <c r="R641" i="1"/>
  <c r="R655" i="1" s="1"/>
  <c r="S641" i="1"/>
  <c r="U641" i="1"/>
  <c r="U655" i="1" s="1"/>
  <c r="X641" i="1"/>
  <c r="X655" i="1" s="1"/>
  <c r="AA641" i="1"/>
  <c r="AB641" i="1"/>
  <c r="AD641" i="1"/>
  <c r="AD655" i="1" s="1"/>
  <c r="AG641" i="1"/>
  <c r="AG655" i="1" s="1"/>
  <c r="AZ641" i="1"/>
  <c r="AZ654" i="1" s="1"/>
  <c r="G641" i="1"/>
  <c r="AG649" i="1"/>
  <c r="AG652" i="1" s="1"/>
  <c r="AG653" i="1" s="1"/>
  <c r="R649" i="1"/>
  <c r="R652" i="1" s="1"/>
  <c r="R653" i="1" s="1"/>
  <c r="AG137" i="2"/>
  <c r="R137" i="2"/>
  <c r="O137" i="2"/>
  <c r="BA17" i="2"/>
  <c r="BA10" i="2"/>
  <c r="BD310" i="3"/>
  <c r="BD182" i="3"/>
  <c r="BD177" i="3"/>
  <c r="BD169" i="3"/>
  <c r="BD108" i="3"/>
  <c r="BD96" i="3"/>
  <c r="BD91" i="3"/>
  <c r="BD84" i="3"/>
  <c r="BD73" i="3"/>
  <c r="BD13" i="3"/>
  <c r="BD8" i="3"/>
  <c r="S346" i="3"/>
  <c r="B29" i="4" s="1"/>
  <c r="S344" i="3"/>
  <c r="B17" i="4" s="1"/>
  <c r="S342" i="3"/>
  <c r="B5" i="4" s="1"/>
  <c r="B3" i="4"/>
  <c r="B15" i="4"/>
  <c r="B27" i="4"/>
  <c r="B33" i="4"/>
  <c r="H7" i="3"/>
  <c r="K7" i="3"/>
  <c r="N7" i="3"/>
  <c r="Q7" i="3"/>
  <c r="T7" i="3"/>
  <c r="W7" i="3"/>
  <c r="Z7" i="3"/>
  <c r="AC7" i="3"/>
  <c r="AF7" i="3"/>
  <c r="H8" i="3"/>
  <c r="K8" i="3"/>
  <c r="N8" i="3"/>
  <c r="Q8" i="3"/>
  <c r="T8" i="3"/>
  <c r="W8" i="3"/>
  <c r="Z8" i="3"/>
  <c r="AC8" i="3"/>
  <c r="AF8" i="3"/>
  <c r="H9" i="3"/>
  <c r="K9" i="3"/>
  <c r="N9" i="3"/>
  <c r="Q9" i="3"/>
  <c r="T9" i="3"/>
  <c r="W9" i="3"/>
  <c r="Z9" i="3"/>
  <c r="AC9" i="3"/>
  <c r="AF9" i="3"/>
  <c r="H10" i="3"/>
  <c r="K10" i="3"/>
  <c r="N10" i="3"/>
  <c r="Q10" i="3"/>
  <c r="T10" i="3"/>
  <c r="W10" i="3"/>
  <c r="Z10" i="3"/>
  <c r="AC10" i="3"/>
  <c r="AF10" i="3"/>
  <c r="H11" i="3"/>
  <c r="K11" i="3"/>
  <c r="N11" i="3"/>
  <c r="Q11" i="3"/>
  <c r="T11" i="3"/>
  <c r="W11" i="3"/>
  <c r="Z11" i="3"/>
  <c r="AC11" i="3"/>
  <c r="AF11" i="3"/>
  <c r="H13" i="3"/>
  <c r="K13" i="3"/>
  <c r="N13" i="3"/>
  <c r="Q13" i="3"/>
  <c r="T13" i="3"/>
  <c r="W13" i="3"/>
  <c r="Z13" i="3"/>
  <c r="AC13" i="3"/>
  <c r="AF13" i="3"/>
  <c r="H14" i="3"/>
  <c r="K14" i="3"/>
  <c r="N14" i="3"/>
  <c r="Q14" i="3"/>
  <c r="T14" i="3"/>
  <c r="W14" i="3"/>
  <c r="Z14" i="3"/>
  <c r="AC14" i="3"/>
  <c r="AF14" i="3"/>
  <c r="H15" i="3"/>
  <c r="K15" i="3"/>
  <c r="N15" i="3"/>
  <c r="Q15" i="3"/>
  <c r="T15" i="3"/>
  <c r="W15" i="3"/>
  <c r="Z15" i="3"/>
  <c r="AC15" i="3"/>
  <c r="AF15" i="3"/>
  <c r="H16" i="3"/>
  <c r="K16" i="3"/>
  <c r="N16" i="3"/>
  <c r="Q16" i="3"/>
  <c r="T16" i="3"/>
  <c r="W16" i="3"/>
  <c r="Z16" i="3"/>
  <c r="AC16" i="3"/>
  <c r="AF16" i="3"/>
  <c r="H67" i="3"/>
  <c r="K67" i="3"/>
  <c r="N67" i="3"/>
  <c r="Q67" i="3"/>
  <c r="T67" i="3"/>
  <c r="W67" i="3"/>
  <c r="Z67" i="3"/>
  <c r="AC67" i="3"/>
  <c r="AF67" i="3"/>
  <c r="H68" i="3"/>
  <c r="K68" i="3"/>
  <c r="N68" i="3"/>
  <c r="T68" i="3"/>
  <c r="W68" i="3"/>
  <c r="Z68" i="3"/>
  <c r="AC68" i="3"/>
  <c r="AF68" i="3"/>
  <c r="H69" i="3"/>
  <c r="K69" i="3"/>
  <c r="N69" i="3"/>
  <c r="Q69" i="3"/>
  <c r="T69" i="3"/>
  <c r="W69" i="3"/>
  <c r="Z69" i="3"/>
  <c r="AC69" i="3"/>
  <c r="AF69" i="3"/>
  <c r="H70" i="3"/>
  <c r="K70" i="3"/>
  <c r="N70" i="3"/>
  <c r="Q70" i="3"/>
  <c r="T70" i="3"/>
  <c r="W70" i="3"/>
  <c r="Z70" i="3"/>
  <c r="AC70" i="3"/>
  <c r="AF70" i="3"/>
  <c r="H71" i="3"/>
  <c r="K71" i="3"/>
  <c r="N71" i="3"/>
  <c r="Q71" i="3"/>
  <c r="T71" i="3"/>
  <c r="AC71" i="3"/>
  <c r="AF71" i="3"/>
  <c r="H73" i="3"/>
  <c r="K73" i="3"/>
  <c r="N73" i="3"/>
  <c r="Q73" i="3"/>
  <c r="T73" i="3"/>
  <c r="W73" i="3"/>
  <c r="AF73" i="3"/>
  <c r="H74" i="3"/>
  <c r="K74" i="3"/>
  <c r="N74" i="3"/>
  <c r="Q74" i="3"/>
  <c r="T74" i="3"/>
  <c r="W74" i="3"/>
  <c r="Z74" i="3"/>
  <c r="AC74" i="3"/>
  <c r="AF74" i="3"/>
  <c r="H75" i="3"/>
  <c r="K75" i="3"/>
  <c r="N75" i="3"/>
  <c r="Q75" i="3"/>
  <c r="T75" i="3"/>
  <c r="W75" i="3"/>
  <c r="Z75" i="3"/>
  <c r="AC75" i="3"/>
  <c r="AF75" i="3"/>
  <c r="H78" i="3"/>
  <c r="K78" i="3"/>
  <c r="N78" i="3"/>
  <c r="Q78" i="3"/>
  <c r="T78" i="3"/>
  <c r="W78" i="3"/>
  <c r="Z78" i="3"/>
  <c r="AC78" i="3"/>
  <c r="AF78" i="3"/>
  <c r="H79" i="3"/>
  <c r="K79" i="3"/>
  <c r="N79" i="3"/>
  <c r="Q79" i="3"/>
  <c r="T79" i="3"/>
  <c r="W79" i="3"/>
  <c r="Z79" i="3"/>
  <c r="AC79" i="3"/>
  <c r="AF79" i="3"/>
  <c r="H80" i="3"/>
  <c r="K80" i="3"/>
  <c r="N80" i="3"/>
  <c r="Q80" i="3"/>
  <c r="T80" i="3"/>
  <c r="W80" i="3"/>
  <c r="Z80" i="3"/>
  <c r="AC80" i="3"/>
  <c r="AF80" i="3"/>
  <c r="H81" i="3"/>
  <c r="K81" i="3"/>
  <c r="N81" i="3"/>
  <c r="Q81" i="3"/>
  <c r="W81" i="3"/>
  <c r="Z81" i="3"/>
  <c r="AC81" i="3"/>
  <c r="AF81" i="3"/>
  <c r="H82" i="3"/>
  <c r="K82" i="3"/>
  <c r="N82" i="3"/>
  <c r="Q82" i="3"/>
  <c r="T82" i="3"/>
  <c r="W82" i="3"/>
  <c r="Z82" i="3"/>
  <c r="AC82" i="3"/>
  <c r="AF82" i="3"/>
  <c r="H84" i="3"/>
  <c r="K84" i="3"/>
  <c r="N84" i="3"/>
  <c r="Q84" i="3"/>
  <c r="T84" i="3"/>
  <c r="W84" i="3"/>
  <c r="AC84" i="3"/>
  <c r="AF84" i="3"/>
  <c r="H85" i="3"/>
  <c r="K85" i="3"/>
  <c r="N85" i="3"/>
  <c r="Q85" i="3"/>
  <c r="T85" i="3"/>
  <c r="W85" i="3"/>
  <c r="Z85" i="3"/>
  <c r="AC85" i="3"/>
  <c r="AF85" i="3"/>
  <c r="H86" i="3"/>
  <c r="K86" i="3"/>
  <c r="N86" i="3"/>
  <c r="Q86" i="3"/>
  <c r="T86" i="3"/>
  <c r="W86" i="3"/>
  <c r="Z86" i="3"/>
  <c r="AC86" i="3"/>
  <c r="AF86" i="3"/>
  <c r="H87" i="3"/>
  <c r="K87" i="3"/>
  <c r="N87" i="3"/>
  <c r="Q87" i="3"/>
  <c r="T87" i="3"/>
  <c r="W87" i="3"/>
  <c r="Z87" i="3"/>
  <c r="AC87" i="3"/>
  <c r="AF87" i="3"/>
  <c r="H90" i="3"/>
  <c r="K90" i="3"/>
  <c r="N90" i="3"/>
  <c r="Q90" i="3"/>
  <c r="T90" i="3"/>
  <c r="W90" i="3"/>
  <c r="Z90" i="3"/>
  <c r="AC90" i="3"/>
  <c r="AF90" i="3"/>
  <c r="H91" i="3"/>
  <c r="K91" i="3"/>
  <c r="N91" i="3"/>
  <c r="Q91" i="3"/>
  <c r="T91" i="3"/>
  <c r="W91" i="3"/>
  <c r="Z91" i="3"/>
  <c r="AC91" i="3"/>
  <c r="AF91" i="3"/>
  <c r="H92" i="3"/>
  <c r="K92" i="3"/>
  <c r="N92" i="3"/>
  <c r="Q92" i="3"/>
  <c r="T92" i="3"/>
  <c r="W92" i="3"/>
  <c r="Z92" i="3"/>
  <c r="AC92" i="3"/>
  <c r="AF92" i="3"/>
  <c r="H93" i="3"/>
  <c r="K93" i="3"/>
  <c r="N93" i="3"/>
  <c r="Q93" i="3"/>
  <c r="T93" i="3"/>
  <c r="Z93" i="3"/>
  <c r="AF93" i="3"/>
  <c r="H94" i="3"/>
  <c r="K94" i="3"/>
  <c r="N94" i="3"/>
  <c r="Q94" i="3"/>
  <c r="T94" i="3"/>
  <c r="W94" i="3"/>
  <c r="Z94" i="3"/>
  <c r="AC94" i="3"/>
  <c r="AF94" i="3"/>
  <c r="H96" i="3"/>
  <c r="K96" i="3"/>
  <c r="N96" i="3"/>
  <c r="Q96" i="3"/>
  <c r="T96" i="3"/>
  <c r="W96" i="3"/>
  <c r="H97" i="3"/>
  <c r="K97" i="3"/>
  <c r="N97" i="3"/>
  <c r="Q97" i="3"/>
  <c r="T97" i="3"/>
  <c r="W97" i="3"/>
  <c r="Z97" i="3"/>
  <c r="AC97" i="3"/>
  <c r="AF97" i="3"/>
  <c r="H98" i="3"/>
  <c r="K98" i="3"/>
  <c r="N98" i="3"/>
  <c r="Q98" i="3"/>
  <c r="T98" i="3"/>
  <c r="W98" i="3"/>
  <c r="Z98" i="3"/>
  <c r="AC98" i="3"/>
  <c r="AF98" i="3"/>
  <c r="H99" i="3"/>
  <c r="K99" i="3"/>
  <c r="N99" i="3"/>
  <c r="Q99" i="3"/>
  <c r="T99" i="3"/>
  <c r="W99" i="3"/>
  <c r="Z99" i="3"/>
  <c r="AC99" i="3"/>
  <c r="AF99" i="3"/>
  <c r="H102" i="3"/>
  <c r="K102" i="3"/>
  <c r="N102" i="3"/>
  <c r="Q102" i="3"/>
  <c r="T102" i="3"/>
  <c r="W102" i="3"/>
  <c r="Z102" i="3"/>
  <c r="AF102" i="3"/>
  <c r="H103" i="3"/>
  <c r="K103" i="3"/>
  <c r="N103" i="3"/>
  <c r="Q103" i="3"/>
  <c r="W103" i="3"/>
  <c r="AF103" i="3"/>
  <c r="H104" i="3"/>
  <c r="K104" i="3"/>
  <c r="N104" i="3"/>
  <c r="Q104" i="3"/>
  <c r="T104" i="3"/>
  <c r="W104" i="3"/>
  <c r="Z104" i="3"/>
  <c r="AF104" i="3"/>
  <c r="H105" i="3"/>
  <c r="K105" i="3"/>
  <c r="N105" i="3"/>
  <c r="Q105" i="3"/>
  <c r="T105" i="3"/>
  <c r="W105" i="3"/>
  <c r="Z105" i="3"/>
  <c r="AF105" i="3"/>
  <c r="H106" i="3"/>
  <c r="K106" i="3"/>
  <c r="N106" i="3"/>
  <c r="Q106" i="3"/>
  <c r="T106" i="3"/>
  <c r="W106" i="3"/>
  <c r="Z106" i="3"/>
  <c r="AF106" i="3"/>
  <c r="H108" i="3"/>
  <c r="K108" i="3"/>
  <c r="N108" i="3"/>
  <c r="Q108" i="3"/>
  <c r="T108" i="3"/>
  <c r="Z108" i="3"/>
  <c r="AF108" i="3"/>
  <c r="H110" i="3"/>
  <c r="K110" i="3"/>
  <c r="N110" i="3"/>
  <c r="Q110" i="3"/>
  <c r="T110" i="3"/>
  <c r="W110" i="3"/>
  <c r="Z110" i="3"/>
  <c r="AF110" i="3"/>
  <c r="H111" i="3"/>
  <c r="K111" i="3"/>
  <c r="N111" i="3"/>
  <c r="Q111" i="3"/>
  <c r="T111" i="3"/>
  <c r="W111" i="3"/>
  <c r="Z111" i="3"/>
  <c r="AF111" i="3"/>
  <c r="H112" i="3"/>
  <c r="K112" i="3"/>
  <c r="N112" i="3"/>
  <c r="Q112" i="3"/>
  <c r="T112" i="3"/>
  <c r="W112" i="3"/>
  <c r="Z112" i="3"/>
  <c r="AF112" i="3"/>
  <c r="H115" i="3"/>
  <c r="K115" i="3"/>
  <c r="N115" i="3"/>
  <c r="Q115" i="3"/>
  <c r="T115" i="3"/>
  <c r="W115" i="3"/>
  <c r="Z115" i="3"/>
  <c r="AC115" i="3"/>
  <c r="AF115" i="3"/>
  <c r="H116" i="3"/>
  <c r="K116" i="3"/>
  <c r="N116" i="3"/>
  <c r="Q116" i="3"/>
  <c r="W116" i="3"/>
  <c r="Z116" i="3"/>
  <c r="AC116" i="3"/>
  <c r="AF116" i="3"/>
  <c r="H117" i="3"/>
  <c r="K117" i="3"/>
  <c r="N117" i="3"/>
  <c r="Q117" i="3"/>
  <c r="T117" i="3"/>
  <c r="W117" i="3"/>
  <c r="Z117" i="3"/>
  <c r="AC117" i="3"/>
  <c r="AF117" i="3"/>
  <c r="H118" i="3"/>
  <c r="K118" i="3"/>
  <c r="N118" i="3"/>
  <c r="Q118" i="3"/>
  <c r="T118" i="3"/>
  <c r="W118" i="3"/>
  <c r="Z118" i="3"/>
  <c r="AC118" i="3"/>
  <c r="AF118" i="3"/>
  <c r="H119" i="3"/>
  <c r="K119" i="3"/>
  <c r="N119" i="3"/>
  <c r="Q119" i="3"/>
  <c r="T119" i="3"/>
  <c r="W119" i="3"/>
  <c r="AF119" i="3"/>
  <c r="H121" i="3"/>
  <c r="J121" i="3"/>
  <c r="L121" i="3"/>
  <c r="N121" i="3"/>
  <c r="P121" i="3"/>
  <c r="T121" i="3"/>
  <c r="W121" i="3"/>
  <c r="Z121" i="3"/>
  <c r="H122" i="3"/>
  <c r="K122" i="3"/>
  <c r="N122" i="3"/>
  <c r="Q122" i="3"/>
  <c r="T122" i="3"/>
  <c r="W122" i="3"/>
  <c r="Z122" i="3"/>
  <c r="AC122" i="3"/>
  <c r="AF122" i="3"/>
  <c r="H123" i="3"/>
  <c r="K123" i="3"/>
  <c r="N123" i="3"/>
  <c r="Q123" i="3"/>
  <c r="T123" i="3"/>
  <c r="W123" i="3"/>
  <c r="Z123" i="3"/>
  <c r="AC123" i="3"/>
  <c r="AF123" i="3"/>
  <c r="H124" i="3"/>
  <c r="K124" i="3"/>
  <c r="N124" i="3"/>
  <c r="Q124" i="3"/>
  <c r="T124" i="3"/>
  <c r="W124" i="3"/>
  <c r="Z124" i="3"/>
  <c r="AC124" i="3"/>
  <c r="AF124" i="3"/>
  <c r="H163" i="3"/>
  <c r="K163" i="3"/>
  <c r="N163" i="3"/>
  <c r="Q163" i="3"/>
  <c r="T163" i="3"/>
  <c r="W163" i="3"/>
  <c r="Z163" i="3"/>
  <c r="AF163" i="3"/>
  <c r="H164" i="3"/>
  <c r="K164" i="3"/>
  <c r="N164" i="3"/>
  <c r="Q164" i="3"/>
  <c r="T164" i="3"/>
  <c r="W164" i="3"/>
  <c r="Z164" i="3"/>
  <c r="AF164" i="3"/>
  <c r="H165" i="3"/>
  <c r="K165" i="3"/>
  <c r="N165" i="3"/>
  <c r="Q165" i="3"/>
  <c r="T165" i="3"/>
  <c r="W165" i="3"/>
  <c r="Z165" i="3"/>
  <c r="AF165" i="3"/>
  <c r="H166" i="3"/>
  <c r="K166" i="3"/>
  <c r="N166" i="3"/>
  <c r="Q166" i="3"/>
  <c r="T166" i="3"/>
  <c r="W166" i="3"/>
  <c r="Z166" i="3"/>
  <c r="AF166" i="3"/>
  <c r="H167" i="3"/>
  <c r="K167" i="3"/>
  <c r="N167" i="3"/>
  <c r="Q167" i="3"/>
  <c r="T167" i="3"/>
  <c r="W167" i="3"/>
  <c r="Z167" i="3"/>
  <c r="H169" i="3"/>
  <c r="K169" i="3"/>
  <c r="N169" i="3"/>
  <c r="Q169" i="3"/>
  <c r="T169" i="3"/>
  <c r="W169" i="3"/>
  <c r="H171" i="3"/>
  <c r="K171" i="3"/>
  <c r="N171" i="3"/>
  <c r="Q171" i="3"/>
  <c r="T171" i="3"/>
  <c r="W171" i="3"/>
  <c r="Z171" i="3"/>
  <c r="AF171" i="3"/>
  <c r="H172" i="3"/>
  <c r="K172" i="3"/>
  <c r="N172" i="3"/>
  <c r="Q172" i="3"/>
  <c r="T172" i="3"/>
  <c r="W172" i="3"/>
  <c r="Z172" i="3"/>
  <c r="AF172" i="3"/>
  <c r="H173" i="3"/>
  <c r="K173" i="3"/>
  <c r="N173" i="3"/>
  <c r="Q173" i="3"/>
  <c r="T173" i="3"/>
  <c r="W173" i="3"/>
  <c r="Z173" i="3"/>
  <c r="AF173" i="3"/>
  <c r="H176" i="3"/>
  <c r="K176" i="3"/>
  <c r="N176" i="3"/>
  <c r="Q176" i="3"/>
  <c r="T176" i="3"/>
  <c r="W176" i="3"/>
  <c r="Z176" i="3"/>
  <c r="AC176" i="3"/>
  <c r="AF176" i="3"/>
  <c r="H177" i="3"/>
  <c r="K177" i="3"/>
  <c r="N177" i="3"/>
  <c r="Q177" i="3"/>
  <c r="T177" i="3"/>
  <c r="W177" i="3"/>
  <c r="Z177" i="3"/>
  <c r="AC177" i="3"/>
  <c r="AF177" i="3"/>
  <c r="H178" i="3"/>
  <c r="K178" i="3"/>
  <c r="N178" i="3"/>
  <c r="Q178" i="3"/>
  <c r="T178" i="3"/>
  <c r="W178" i="3"/>
  <c r="Z178" i="3"/>
  <c r="AC178" i="3"/>
  <c r="AF178" i="3"/>
  <c r="H179" i="3"/>
  <c r="K179" i="3"/>
  <c r="N179" i="3"/>
  <c r="Q179" i="3"/>
  <c r="T179" i="3"/>
  <c r="W179" i="3"/>
  <c r="Z179" i="3"/>
  <c r="AC179" i="3"/>
  <c r="AF179" i="3"/>
  <c r="H180" i="3"/>
  <c r="K180" i="3"/>
  <c r="N180" i="3"/>
  <c r="Q180" i="3"/>
  <c r="T180" i="3"/>
  <c r="W180" i="3"/>
  <c r="Z180" i="3"/>
  <c r="AC180" i="3"/>
  <c r="AF180" i="3"/>
  <c r="H182" i="3"/>
  <c r="K182" i="3"/>
  <c r="N182" i="3"/>
  <c r="Q182" i="3"/>
  <c r="T182" i="3"/>
  <c r="W182" i="3"/>
  <c r="Z182" i="3"/>
  <c r="AC182" i="3"/>
  <c r="AF182" i="3"/>
  <c r="H183" i="3"/>
  <c r="K183" i="3"/>
  <c r="N183" i="3"/>
  <c r="Q183" i="3"/>
  <c r="T183" i="3"/>
  <c r="W183" i="3"/>
  <c r="Z183" i="3"/>
  <c r="AC183" i="3"/>
  <c r="AF183" i="3"/>
  <c r="H184" i="3"/>
  <c r="K184" i="3"/>
  <c r="N184" i="3"/>
  <c r="Q184" i="3"/>
  <c r="T184" i="3"/>
  <c r="W184" i="3"/>
  <c r="Z184" i="3"/>
  <c r="AC184" i="3"/>
  <c r="AF184" i="3"/>
  <c r="H185" i="3"/>
  <c r="K185" i="3"/>
  <c r="N185" i="3"/>
  <c r="Q185" i="3"/>
  <c r="T185" i="3"/>
  <c r="W185" i="3"/>
  <c r="Z185" i="3"/>
  <c r="AC185" i="3"/>
  <c r="AF185" i="3"/>
  <c r="H305" i="3"/>
  <c r="K305" i="3"/>
  <c r="N305" i="3"/>
  <c r="Q305" i="3"/>
  <c r="T305" i="3"/>
  <c r="W305" i="3"/>
  <c r="Z305" i="3"/>
  <c r="H306" i="3"/>
  <c r="K306" i="3"/>
  <c r="N306" i="3"/>
  <c r="Q306" i="3"/>
  <c r="W306" i="3"/>
  <c r="Z306" i="3"/>
  <c r="H307" i="3"/>
  <c r="K307" i="3"/>
  <c r="N307" i="3"/>
  <c r="Q307" i="3"/>
  <c r="T307" i="3"/>
  <c r="W307" i="3"/>
  <c r="Z307" i="3"/>
  <c r="H308" i="3"/>
  <c r="K308" i="3"/>
  <c r="N308" i="3"/>
  <c r="Q308" i="3"/>
  <c r="T308" i="3"/>
  <c r="W308" i="3"/>
  <c r="Z308" i="3"/>
  <c r="H309" i="3"/>
  <c r="K309" i="3"/>
  <c r="N309" i="3"/>
  <c r="Q309" i="3"/>
  <c r="T309" i="3"/>
  <c r="W309" i="3"/>
  <c r="Z309" i="3"/>
  <c r="H310" i="3"/>
  <c r="K310" i="3"/>
  <c r="N310" i="3"/>
  <c r="Q310" i="3"/>
  <c r="T310" i="3"/>
  <c r="Z310" i="3"/>
  <c r="H313" i="3"/>
  <c r="K313" i="3"/>
  <c r="N313" i="3"/>
  <c r="Q313" i="3"/>
  <c r="T313" i="3"/>
  <c r="W313" i="3"/>
  <c r="Z313" i="3"/>
  <c r="H314" i="3"/>
  <c r="K314" i="3"/>
  <c r="N314" i="3"/>
  <c r="Q314" i="3"/>
  <c r="T314" i="3"/>
  <c r="W314" i="3"/>
  <c r="Z314" i="3"/>
  <c r="H315" i="3"/>
  <c r="K315" i="3"/>
  <c r="N315" i="3"/>
  <c r="Q315" i="3"/>
  <c r="T315" i="3"/>
  <c r="W315" i="3"/>
  <c r="Z315" i="3"/>
  <c r="M342" i="3"/>
  <c r="O342" i="3"/>
  <c r="P342" i="3"/>
  <c r="R342" i="3"/>
  <c r="U342" i="3"/>
  <c r="O344" i="3"/>
  <c r="U344" i="3"/>
  <c r="M346" i="3"/>
  <c r="O346" i="3"/>
  <c r="R346" i="3"/>
  <c r="U346" i="3"/>
  <c r="M347" i="3"/>
  <c r="O347" i="3"/>
  <c r="R347" i="3"/>
  <c r="U347" i="3"/>
  <c r="I349" i="3"/>
  <c r="I365" i="3" s="1"/>
  <c r="BC349" i="3"/>
  <c r="BC364" i="3" s="1"/>
  <c r="I353" i="3"/>
  <c r="L353" i="3"/>
  <c r="I355" i="3"/>
  <c r="L355" i="3"/>
  <c r="I357" i="3"/>
  <c r="L357" i="3"/>
  <c r="I358" i="3"/>
  <c r="L358" i="3"/>
  <c r="O361" i="3"/>
  <c r="O363" i="3" s="1"/>
  <c r="R361" i="3"/>
  <c r="R363" i="3" s="1"/>
  <c r="U361" i="3"/>
  <c r="U363" i="3" s="1"/>
  <c r="L130" i="2"/>
  <c r="L140" i="2" s="1"/>
  <c r="J130" i="2"/>
  <c r="I130" i="2"/>
  <c r="I140" i="2" s="1"/>
  <c r="G130" i="2"/>
  <c r="AF59" i="2"/>
  <c r="AC59" i="2"/>
  <c r="Z59" i="2"/>
  <c r="W59" i="2"/>
  <c r="T59" i="2"/>
  <c r="Q59" i="2"/>
  <c r="N59" i="2"/>
  <c r="K59" i="2"/>
  <c r="H59" i="2"/>
  <c r="AF58" i="2"/>
  <c r="AC58" i="2"/>
  <c r="Z58" i="2"/>
  <c r="W58" i="2"/>
  <c r="T58" i="2"/>
  <c r="Q58" i="2"/>
  <c r="N58" i="2"/>
  <c r="K58" i="2"/>
  <c r="H58" i="2"/>
  <c r="AF57" i="2"/>
  <c r="AC57" i="2"/>
  <c r="Z57" i="2"/>
  <c r="W57" i="2"/>
  <c r="T57" i="2"/>
  <c r="Q57" i="2"/>
  <c r="N57" i="2"/>
  <c r="K57" i="2"/>
  <c r="H57" i="2"/>
  <c r="AF56" i="2"/>
  <c r="AC56" i="2"/>
  <c r="Z56" i="2"/>
  <c r="W56" i="2"/>
  <c r="T56" i="2"/>
  <c r="Q56" i="2"/>
  <c r="N56" i="2"/>
  <c r="K56" i="2"/>
  <c r="H56" i="2"/>
  <c r="AF55" i="2"/>
  <c r="AC55" i="2"/>
  <c r="Z55" i="2"/>
  <c r="W55" i="2"/>
  <c r="T55" i="2"/>
  <c r="Q55" i="2"/>
  <c r="N55" i="2"/>
  <c r="K55" i="2"/>
  <c r="H55" i="2"/>
  <c r="AF54" i="2"/>
  <c r="AC54" i="2"/>
  <c r="Z54" i="2"/>
  <c r="W54" i="2"/>
  <c r="T54" i="2"/>
  <c r="Q54" i="2"/>
  <c r="N54" i="2"/>
  <c r="K54" i="2"/>
  <c r="H54" i="2"/>
  <c r="AF38" i="2"/>
  <c r="AC38" i="2"/>
  <c r="Z38" i="2"/>
  <c r="W38" i="2"/>
  <c r="T38" i="2"/>
  <c r="Q38" i="2"/>
  <c r="N38" i="2"/>
  <c r="K38" i="2"/>
  <c r="H38" i="2"/>
  <c r="AF37" i="2"/>
  <c r="AC37" i="2"/>
  <c r="Z37" i="2"/>
  <c r="W37" i="2"/>
  <c r="T37" i="2"/>
  <c r="Q37" i="2"/>
  <c r="N37" i="2"/>
  <c r="K37" i="2"/>
  <c r="H37" i="2"/>
  <c r="AF36" i="2"/>
  <c r="AC36" i="2"/>
  <c r="Z36" i="2"/>
  <c r="W36" i="2"/>
  <c r="T36" i="2"/>
  <c r="Q36" i="2"/>
  <c r="N36" i="2"/>
  <c r="K36" i="2"/>
  <c r="H36" i="2"/>
  <c r="AF35" i="2"/>
  <c r="AC35" i="2"/>
  <c r="Z35" i="2"/>
  <c r="W35" i="2"/>
  <c r="T35" i="2"/>
  <c r="Q35" i="2"/>
  <c r="N35" i="2"/>
  <c r="K35" i="2"/>
  <c r="H35" i="2"/>
  <c r="AF34" i="2"/>
  <c r="AC34" i="2"/>
  <c r="Z34" i="2"/>
  <c r="W34" i="2"/>
  <c r="T34" i="2"/>
  <c r="Q34" i="2"/>
  <c r="N34" i="2"/>
  <c r="K34" i="2"/>
  <c r="H34" i="2"/>
  <c r="AF33" i="2"/>
  <c r="AC33" i="2"/>
  <c r="Z33" i="2"/>
  <c r="W33" i="2"/>
  <c r="T33" i="2"/>
  <c r="Q33" i="2"/>
  <c r="N33" i="2"/>
  <c r="K33" i="2"/>
  <c r="H33" i="2"/>
  <c r="AF45" i="2"/>
  <c r="AC45" i="2"/>
  <c r="Z45" i="2"/>
  <c r="W45" i="2"/>
  <c r="T45" i="2"/>
  <c r="Q45" i="2"/>
  <c r="N45" i="2"/>
  <c r="K45" i="2"/>
  <c r="H45" i="2"/>
  <c r="AF44" i="2"/>
  <c r="AC44" i="2"/>
  <c r="Z44" i="2"/>
  <c r="W44" i="2"/>
  <c r="T44" i="2"/>
  <c r="Q44" i="2"/>
  <c r="N44" i="2"/>
  <c r="K44" i="2"/>
  <c r="H44" i="2"/>
  <c r="AF43" i="2"/>
  <c r="AC43" i="2"/>
  <c r="Z43" i="2"/>
  <c r="W43" i="2"/>
  <c r="T43" i="2"/>
  <c r="Q43" i="2"/>
  <c r="N43" i="2"/>
  <c r="K43" i="2"/>
  <c r="H43" i="2"/>
  <c r="AF42" i="2"/>
  <c r="AC42" i="2"/>
  <c r="Z42" i="2"/>
  <c r="W42" i="2"/>
  <c r="T42" i="2"/>
  <c r="Q42" i="2"/>
  <c r="N42" i="2"/>
  <c r="K42" i="2"/>
  <c r="H42" i="2"/>
  <c r="AF41" i="2"/>
  <c r="AC41" i="2"/>
  <c r="Z41" i="2"/>
  <c r="W41" i="2"/>
  <c r="T41" i="2"/>
  <c r="Q41" i="2"/>
  <c r="N41" i="2"/>
  <c r="K41" i="2"/>
  <c r="H41" i="2"/>
  <c r="AF40" i="2"/>
  <c r="AC40" i="2"/>
  <c r="Z40" i="2"/>
  <c r="W40" i="2"/>
  <c r="T40" i="2"/>
  <c r="Q40" i="2"/>
  <c r="N40" i="2"/>
  <c r="K40" i="2"/>
  <c r="H40" i="2"/>
  <c r="AF80" i="2"/>
  <c r="AC80" i="2"/>
  <c r="W80" i="2"/>
  <c r="T80" i="2"/>
  <c r="Q80" i="2"/>
  <c r="N80" i="2"/>
  <c r="K80" i="2"/>
  <c r="H80" i="2"/>
  <c r="AF79" i="2"/>
  <c r="AC79" i="2"/>
  <c r="Z79" i="2"/>
  <c r="W79" i="2"/>
  <c r="T79" i="2"/>
  <c r="Q79" i="2"/>
  <c r="N79" i="2"/>
  <c r="K79" i="2"/>
  <c r="H79" i="2"/>
  <c r="AF78" i="2"/>
  <c r="AC78" i="2"/>
  <c r="Z78" i="2"/>
  <c r="W78" i="2"/>
  <c r="T78" i="2"/>
  <c r="Q78" i="2"/>
  <c r="N78" i="2"/>
  <c r="K78" i="2"/>
  <c r="H78" i="2"/>
  <c r="AF77" i="2"/>
  <c r="AC77" i="2"/>
  <c r="Z77" i="2"/>
  <c r="W77" i="2"/>
  <c r="T77" i="2"/>
  <c r="Q77" i="2"/>
  <c r="N77" i="2"/>
  <c r="K77" i="2"/>
  <c r="H77" i="2"/>
  <c r="AF76" i="2"/>
  <c r="AC76" i="2"/>
  <c r="Z76" i="2"/>
  <c r="W76" i="2"/>
  <c r="T76" i="2"/>
  <c r="Q76" i="2"/>
  <c r="N76" i="2"/>
  <c r="K76" i="2"/>
  <c r="H76" i="2"/>
  <c r="AF75" i="2"/>
  <c r="AC75" i="2"/>
  <c r="Z75" i="2"/>
  <c r="W75" i="2"/>
  <c r="T75" i="2"/>
  <c r="Q75" i="2"/>
  <c r="N75" i="2"/>
  <c r="K75" i="2"/>
  <c r="H75" i="2"/>
  <c r="BA78" i="2" s="1"/>
  <c r="AF52" i="2"/>
  <c r="AC52" i="2"/>
  <c r="Z52" i="2"/>
  <c r="W52" i="2"/>
  <c r="T52" i="2"/>
  <c r="Q52" i="2"/>
  <c r="N52" i="2"/>
  <c r="K52" i="2"/>
  <c r="H52" i="2"/>
  <c r="AF51" i="2"/>
  <c r="AC51" i="2"/>
  <c r="Z51" i="2"/>
  <c r="W51" i="2"/>
  <c r="T51" i="2"/>
  <c r="Q51" i="2"/>
  <c r="N51" i="2"/>
  <c r="K51" i="2"/>
  <c r="H51" i="2"/>
  <c r="AF50" i="2"/>
  <c r="Z50" i="2"/>
  <c r="W50" i="2"/>
  <c r="T50" i="2"/>
  <c r="Q50" i="2"/>
  <c r="N50" i="2"/>
  <c r="K50" i="2"/>
  <c r="H50" i="2"/>
  <c r="AF49" i="2"/>
  <c r="AC49" i="2"/>
  <c r="Z49" i="2"/>
  <c r="W49" i="2"/>
  <c r="T49" i="2"/>
  <c r="Q49" i="2"/>
  <c r="N49" i="2"/>
  <c r="K49" i="2"/>
  <c r="H49" i="2"/>
  <c r="AF48" i="2"/>
  <c r="AC48" i="2"/>
  <c r="Z48" i="2"/>
  <c r="W48" i="2"/>
  <c r="T48" i="2"/>
  <c r="Q48" i="2"/>
  <c r="N48" i="2"/>
  <c r="K48" i="2"/>
  <c r="H48" i="2"/>
  <c r="AF47" i="2"/>
  <c r="AC47" i="2"/>
  <c r="Z47" i="2"/>
  <c r="W47" i="2"/>
  <c r="T47" i="2"/>
  <c r="Q47" i="2"/>
  <c r="N47" i="2"/>
  <c r="K47" i="2"/>
  <c r="H47" i="2"/>
  <c r="AF108" i="2"/>
  <c r="AC108" i="2"/>
  <c r="W108" i="2"/>
  <c r="T108" i="2"/>
  <c r="Q108" i="2"/>
  <c r="N108" i="2"/>
  <c r="K108" i="2"/>
  <c r="H108" i="2"/>
  <c r="AF107" i="2"/>
  <c r="AC107" i="2"/>
  <c r="Z107" i="2"/>
  <c r="W107" i="2"/>
  <c r="T107" i="2"/>
  <c r="Q107" i="2"/>
  <c r="N107" i="2"/>
  <c r="K107" i="2"/>
  <c r="H107" i="2"/>
  <c r="AF106" i="2"/>
  <c r="AC106" i="2"/>
  <c r="Z106" i="2"/>
  <c r="W106" i="2"/>
  <c r="T106" i="2"/>
  <c r="Q106" i="2"/>
  <c r="N106" i="2"/>
  <c r="K106" i="2"/>
  <c r="H106" i="2"/>
  <c r="AF105" i="2"/>
  <c r="AC105" i="2"/>
  <c r="Z105" i="2"/>
  <c r="W105" i="2"/>
  <c r="T105" i="2"/>
  <c r="Q105" i="2"/>
  <c r="N105" i="2"/>
  <c r="K105" i="2"/>
  <c r="H105" i="2"/>
  <c r="AF104" i="2"/>
  <c r="AC104" i="2"/>
  <c r="Z104" i="2"/>
  <c r="W104" i="2"/>
  <c r="T104" i="2"/>
  <c r="Q104" i="2"/>
  <c r="N104" i="2"/>
  <c r="K104" i="2"/>
  <c r="H104" i="2"/>
  <c r="AF103" i="2"/>
  <c r="AC103" i="2"/>
  <c r="Z103" i="2"/>
  <c r="W103" i="2"/>
  <c r="T103" i="2"/>
  <c r="Q103" i="2"/>
  <c r="N103" i="2"/>
  <c r="K103" i="2"/>
  <c r="H103" i="2"/>
  <c r="AF101" i="2"/>
  <c r="AC101" i="2"/>
  <c r="Z101" i="2"/>
  <c r="W101" i="2"/>
  <c r="T101" i="2"/>
  <c r="Q101" i="2"/>
  <c r="N101" i="2"/>
  <c r="K101" i="2"/>
  <c r="H101" i="2"/>
  <c r="AF100" i="2"/>
  <c r="AC100" i="2"/>
  <c r="Z100" i="2"/>
  <c r="W100" i="2"/>
  <c r="T100" i="2"/>
  <c r="Q100" i="2"/>
  <c r="N100" i="2"/>
  <c r="K100" i="2"/>
  <c r="H100" i="2"/>
  <c r="AF99" i="2"/>
  <c r="AC99" i="2"/>
  <c r="Z99" i="2"/>
  <c r="W99" i="2"/>
  <c r="T99" i="2"/>
  <c r="Q99" i="2"/>
  <c r="N99" i="2"/>
  <c r="K99" i="2"/>
  <c r="H99" i="2"/>
  <c r="AF98" i="2"/>
  <c r="AC98" i="2"/>
  <c r="Z98" i="2"/>
  <c r="W98" i="2"/>
  <c r="T98" i="2"/>
  <c r="Q98" i="2"/>
  <c r="N98" i="2"/>
  <c r="K98" i="2"/>
  <c r="H98" i="2"/>
  <c r="AF97" i="2"/>
  <c r="AC97" i="2"/>
  <c r="Z97" i="2"/>
  <c r="W97" i="2"/>
  <c r="T97" i="2"/>
  <c r="Q97" i="2"/>
  <c r="N97" i="2"/>
  <c r="K97" i="2"/>
  <c r="H97" i="2"/>
  <c r="AF96" i="2"/>
  <c r="AC96" i="2"/>
  <c r="Z96" i="2"/>
  <c r="W96" i="2"/>
  <c r="T96" i="2"/>
  <c r="Q96" i="2"/>
  <c r="N96" i="2"/>
  <c r="K96" i="2"/>
  <c r="H96" i="2"/>
  <c r="AF129" i="2"/>
  <c r="AC129" i="2"/>
  <c r="Z129" i="2"/>
  <c r="W129" i="2"/>
  <c r="T129" i="2"/>
  <c r="Q129" i="2"/>
  <c r="N129" i="2"/>
  <c r="K129" i="2"/>
  <c r="H129" i="2"/>
  <c r="AF128" i="2"/>
  <c r="AC128" i="2"/>
  <c r="Z128" i="2"/>
  <c r="W128" i="2"/>
  <c r="T128" i="2"/>
  <c r="Q128" i="2"/>
  <c r="N128" i="2"/>
  <c r="K128" i="2"/>
  <c r="H128" i="2"/>
  <c r="AF127" i="2"/>
  <c r="AC127" i="2"/>
  <c r="Z127" i="2"/>
  <c r="W127" i="2"/>
  <c r="T127" i="2"/>
  <c r="Q127" i="2"/>
  <c r="N127" i="2"/>
  <c r="K127" i="2"/>
  <c r="H127" i="2"/>
  <c r="AF126" i="2"/>
  <c r="AC126" i="2"/>
  <c r="Z126" i="2"/>
  <c r="W126" i="2"/>
  <c r="T126" i="2"/>
  <c r="Q126" i="2"/>
  <c r="N126" i="2"/>
  <c r="K126" i="2"/>
  <c r="H126" i="2"/>
  <c r="AF125" i="2"/>
  <c r="AC125" i="2"/>
  <c r="Z125" i="2"/>
  <c r="W125" i="2"/>
  <c r="T125" i="2"/>
  <c r="Q125" i="2"/>
  <c r="N125" i="2"/>
  <c r="K125" i="2"/>
  <c r="H125" i="2"/>
  <c r="AF124" i="2"/>
  <c r="AC124" i="2"/>
  <c r="Z124" i="2"/>
  <c r="W124" i="2"/>
  <c r="T124" i="2"/>
  <c r="Q124" i="2"/>
  <c r="N124" i="2"/>
  <c r="K124" i="2"/>
  <c r="H124" i="2"/>
  <c r="BA127" i="2" s="1"/>
  <c r="AF115" i="2"/>
  <c r="AC115" i="2"/>
  <c r="Z115" i="2"/>
  <c r="W115" i="2"/>
  <c r="T115" i="2"/>
  <c r="Q115" i="2"/>
  <c r="N115" i="2"/>
  <c r="K115" i="2"/>
  <c r="H115" i="2"/>
  <c r="AF114" i="2"/>
  <c r="AC114" i="2"/>
  <c r="Z114" i="2"/>
  <c r="W114" i="2"/>
  <c r="T114" i="2"/>
  <c r="Q114" i="2"/>
  <c r="N114" i="2"/>
  <c r="K114" i="2"/>
  <c r="H114" i="2"/>
  <c r="AF113" i="2"/>
  <c r="AC113" i="2"/>
  <c r="Z113" i="2"/>
  <c r="W113" i="2"/>
  <c r="T113" i="2"/>
  <c r="Q113" i="2"/>
  <c r="N113" i="2"/>
  <c r="K113" i="2"/>
  <c r="H113" i="2"/>
  <c r="AF112" i="2"/>
  <c r="AC112" i="2"/>
  <c r="Z112" i="2"/>
  <c r="W112" i="2"/>
  <c r="T112" i="2"/>
  <c r="Q112" i="2"/>
  <c r="N112" i="2"/>
  <c r="K112" i="2"/>
  <c r="H112" i="2"/>
  <c r="AF111" i="2"/>
  <c r="AC111" i="2"/>
  <c r="Z111" i="2"/>
  <c r="W111" i="2"/>
  <c r="T111" i="2"/>
  <c r="Q111" i="2"/>
  <c r="N111" i="2"/>
  <c r="K111" i="2"/>
  <c r="H111" i="2"/>
  <c r="AF110" i="2"/>
  <c r="AC110" i="2"/>
  <c r="Z110" i="2"/>
  <c r="W110" i="2"/>
  <c r="T110" i="2"/>
  <c r="Q110" i="2"/>
  <c r="N110" i="2"/>
  <c r="K110" i="2"/>
  <c r="H110" i="2"/>
  <c r="BA113" i="2" s="1"/>
  <c r="AF87" i="2"/>
  <c r="AC87" i="2"/>
  <c r="T87" i="2"/>
  <c r="Q87" i="2"/>
  <c r="N87" i="2"/>
  <c r="K87" i="2"/>
  <c r="H87" i="2"/>
  <c r="AF86" i="2"/>
  <c r="AC86" i="2"/>
  <c r="Z86" i="2"/>
  <c r="W86" i="2"/>
  <c r="T86" i="2"/>
  <c r="Q86" i="2"/>
  <c r="N86" i="2"/>
  <c r="K86" i="2"/>
  <c r="H86" i="2"/>
  <c r="AF85" i="2"/>
  <c r="AC85" i="2"/>
  <c r="Z85" i="2"/>
  <c r="W85" i="2"/>
  <c r="T85" i="2"/>
  <c r="Q85" i="2"/>
  <c r="N85" i="2"/>
  <c r="K85" i="2"/>
  <c r="H85" i="2"/>
  <c r="AF84" i="2"/>
  <c r="AC84" i="2"/>
  <c r="Z84" i="2"/>
  <c r="W84" i="2"/>
  <c r="T84" i="2"/>
  <c r="Q84" i="2"/>
  <c r="N84" i="2"/>
  <c r="K84" i="2"/>
  <c r="H84" i="2"/>
  <c r="AF83" i="2"/>
  <c r="AC83" i="2"/>
  <c r="Z83" i="2"/>
  <c r="W83" i="2"/>
  <c r="T83" i="2"/>
  <c r="Q83" i="2"/>
  <c r="N83" i="2"/>
  <c r="K83" i="2"/>
  <c r="H83" i="2"/>
  <c r="AF82" i="2"/>
  <c r="AC82" i="2"/>
  <c r="Z82" i="2"/>
  <c r="W82" i="2"/>
  <c r="T82" i="2"/>
  <c r="Q82" i="2"/>
  <c r="N82" i="2"/>
  <c r="K82" i="2"/>
  <c r="H82" i="2"/>
  <c r="BA85" i="2" s="1"/>
  <c r="AF24" i="2"/>
  <c r="AC24" i="2"/>
  <c r="W24" i="2"/>
  <c r="T24" i="2"/>
  <c r="Q24" i="2"/>
  <c r="N24" i="2"/>
  <c r="K24" i="2"/>
  <c r="H24" i="2"/>
  <c r="AF23" i="2"/>
  <c r="AC23" i="2"/>
  <c r="Z23" i="2"/>
  <c r="W23" i="2"/>
  <c r="T23" i="2"/>
  <c r="Q23" i="2"/>
  <c r="N23" i="2"/>
  <c r="K23" i="2"/>
  <c r="H23" i="2"/>
  <c r="AF22" i="2"/>
  <c r="AC22" i="2"/>
  <c r="Z22" i="2"/>
  <c r="W22" i="2"/>
  <c r="T22" i="2"/>
  <c r="Q22" i="2"/>
  <c r="N22" i="2"/>
  <c r="K22" i="2"/>
  <c r="H22" i="2"/>
  <c r="AF21" i="2"/>
  <c r="AC21" i="2"/>
  <c r="Z21" i="2"/>
  <c r="W21" i="2"/>
  <c r="T21" i="2"/>
  <c r="Q21" i="2"/>
  <c r="N21" i="2"/>
  <c r="K21" i="2"/>
  <c r="H21" i="2"/>
  <c r="AF20" i="2"/>
  <c r="AC20" i="2"/>
  <c r="Z20" i="2"/>
  <c r="W20" i="2"/>
  <c r="T20" i="2"/>
  <c r="Q20" i="2"/>
  <c r="N20" i="2"/>
  <c r="K20" i="2"/>
  <c r="H20" i="2"/>
  <c r="AF19" i="2"/>
  <c r="AC19" i="2"/>
  <c r="Z19" i="2"/>
  <c r="W19" i="2"/>
  <c r="T19" i="2"/>
  <c r="Q19" i="2"/>
  <c r="N19" i="2"/>
  <c r="K19" i="2"/>
  <c r="H19" i="2"/>
  <c r="BA22" i="2" s="1"/>
  <c r="AF17" i="2"/>
  <c r="AC17" i="2"/>
  <c r="Z17" i="2"/>
  <c r="W17" i="2"/>
  <c r="T17" i="2"/>
  <c r="Q17" i="2"/>
  <c r="N17" i="2"/>
  <c r="K17" i="2"/>
  <c r="H17" i="2"/>
  <c r="AF16" i="2"/>
  <c r="AC16" i="2"/>
  <c r="Z16" i="2"/>
  <c r="W16" i="2"/>
  <c r="T16" i="2"/>
  <c r="Q16" i="2"/>
  <c r="N16" i="2"/>
  <c r="K16" i="2"/>
  <c r="H16" i="2"/>
  <c r="AF15" i="2"/>
  <c r="AC15" i="2"/>
  <c r="Z15" i="2"/>
  <c r="W15" i="2"/>
  <c r="T15" i="2"/>
  <c r="Q15" i="2"/>
  <c r="N15" i="2"/>
  <c r="K15" i="2"/>
  <c r="H15" i="2"/>
  <c r="AF14" i="2"/>
  <c r="AC14" i="2"/>
  <c r="Z14" i="2"/>
  <c r="W14" i="2"/>
  <c r="T14" i="2"/>
  <c r="Q14" i="2"/>
  <c r="N14" i="2"/>
  <c r="K14" i="2"/>
  <c r="H14" i="2"/>
  <c r="AF13" i="2"/>
  <c r="AC13" i="2"/>
  <c r="Z13" i="2"/>
  <c r="W13" i="2"/>
  <c r="T13" i="2"/>
  <c r="Q13" i="2"/>
  <c r="N13" i="2"/>
  <c r="K13" i="2"/>
  <c r="H13" i="2"/>
  <c r="AF12" i="2"/>
  <c r="AC12" i="2"/>
  <c r="Z12" i="2"/>
  <c r="W12" i="2"/>
  <c r="T12" i="2"/>
  <c r="Q12" i="2"/>
  <c r="N12" i="2"/>
  <c r="K12" i="2"/>
  <c r="H12" i="2"/>
  <c r="AF122" i="2"/>
  <c r="AC122" i="2"/>
  <c r="Z122" i="2"/>
  <c r="W122" i="2"/>
  <c r="T122" i="2"/>
  <c r="Q122" i="2"/>
  <c r="N122" i="2"/>
  <c r="K122" i="2"/>
  <c r="H122" i="2"/>
  <c r="AF121" i="2"/>
  <c r="AC121" i="2"/>
  <c r="Z121" i="2"/>
  <c r="W121" i="2"/>
  <c r="T121" i="2"/>
  <c r="Q121" i="2"/>
  <c r="N121" i="2"/>
  <c r="K121" i="2"/>
  <c r="H121" i="2"/>
  <c r="AC120" i="2"/>
  <c r="Z120" i="2"/>
  <c r="W120" i="2"/>
  <c r="T120" i="2"/>
  <c r="Q120" i="2"/>
  <c r="N120" i="2"/>
  <c r="K120" i="2"/>
  <c r="H120" i="2"/>
  <c r="AF119" i="2"/>
  <c r="AC119" i="2"/>
  <c r="Z119" i="2"/>
  <c r="W119" i="2"/>
  <c r="T119" i="2"/>
  <c r="Q119" i="2"/>
  <c r="N119" i="2"/>
  <c r="K119" i="2"/>
  <c r="H119" i="2"/>
  <c r="AF118" i="2"/>
  <c r="AC118" i="2"/>
  <c r="Z118" i="2"/>
  <c r="W118" i="2"/>
  <c r="T118" i="2"/>
  <c r="Q118" i="2"/>
  <c r="N118" i="2"/>
  <c r="K118" i="2"/>
  <c r="H118" i="2"/>
  <c r="AF117" i="2"/>
  <c r="AC117" i="2"/>
  <c r="Z117" i="2"/>
  <c r="W117" i="2"/>
  <c r="T117" i="2"/>
  <c r="Q117" i="2"/>
  <c r="N117" i="2"/>
  <c r="K117" i="2"/>
  <c r="H117" i="2"/>
  <c r="BA120" i="2" s="1"/>
  <c r="AF10" i="2"/>
  <c r="AC10" i="2"/>
  <c r="Z10" i="2"/>
  <c r="W10" i="2"/>
  <c r="T10" i="2"/>
  <c r="Q10" i="2"/>
  <c r="N10" i="2"/>
  <c r="K10" i="2"/>
  <c r="H10" i="2"/>
  <c r="AF9" i="2"/>
  <c r="AC9" i="2"/>
  <c r="Z9" i="2"/>
  <c r="W9" i="2"/>
  <c r="T9" i="2"/>
  <c r="Q9" i="2"/>
  <c r="N9" i="2"/>
  <c r="K9" i="2"/>
  <c r="H9" i="2"/>
  <c r="AF8" i="2"/>
  <c r="AC8" i="2"/>
  <c r="Z8" i="2"/>
  <c r="W8" i="2"/>
  <c r="T8" i="2"/>
  <c r="Q8" i="2"/>
  <c r="N8" i="2"/>
  <c r="K8" i="2"/>
  <c r="H8" i="2"/>
  <c r="AF7" i="2"/>
  <c r="AC7" i="2"/>
  <c r="Z7" i="2"/>
  <c r="W7" i="2"/>
  <c r="T7" i="2"/>
  <c r="Q7" i="2"/>
  <c r="N7" i="2"/>
  <c r="K7" i="2"/>
  <c r="H7" i="2"/>
  <c r="AF6" i="2"/>
  <c r="AC6" i="2"/>
  <c r="Z6" i="2"/>
  <c r="W6" i="2"/>
  <c r="T6" i="2"/>
  <c r="Q6" i="2"/>
  <c r="N6" i="2"/>
  <c r="K6" i="2"/>
  <c r="H6" i="2"/>
  <c r="AF73" i="2"/>
  <c r="Z73" i="2"/>
  <c r="W73" i="2"/>
  <c r="T73" i="2"/>
  <c r="Q73" i="2"/>
  <c r="N73" i="2"/>
  <c r="K73" i="2"/>
  <c r="H73" i="2"/>
  <c r="AF72" i="2"/>
  <c r="AC72" i="2"/>
  <c r="Z72" i="2"/>
  <c r="W72" i="2"/>
  <c r="T72" i="2"/>
  <c r="Q72" i="2"/>
  <c r="N72" i="2"/>
  <c r="K72" i="2"/>
  <c r="H72" i="2"/>
  <c r="AF71" i="2"/>
  <c r="AC71" i="2"/>
  <c r="Z71" i="2"/>
  <c r="W71" i="2"/>
  <c r="T71" i="2"/>
  <c r="Q71" i="2"/>
  <c r="N71" i="2"/>
  <c r="K71" i="2"/>
  <c r="H71" i="2"/>
  <c r="AF70" i="2"/>
  <c r="AC70" i="2"/>
  <c r="Z70" i="2"/>
  <c r="T70" i="2"/>
  <c r="Q70" i="2"/>
  <c r="N70" i="2"/>
  <c r="K70" i="2"/>
  <c r="H70" i="2"/>
  <c r="AF69" i="2"/>
  <c r="AC69" i="2"/>
  <c r="Z69" i="2"/>
  <c r="W69" i="2"/>
  <c r="T69" i="2"/>
  <c r="Q69" i="2"/>
  <c r="N69" i="2"/>
  <c r="K69" i="2"/>
  <c r="H69" i="2"/>
  <c r="AF68" i="2"/>
  <c r="AC68" i="2"/>
  <c r="Z68" i="2"/>
  <c r="W68" i="2"/>
  <c r="T68" i="2"/>
  <c r="Q68" i="2"/>
  <c r="N68" i="2"/>
  <c r="K68" i="2"/>
  <c r="H68" i="2"/>
  <c r="AF66" i="2"/>
  <c r="AC66" i="2"/>
  <c r="Z66" i="2"/>
  <c r="W66" i="2"/>
  <c r="T66" i="2"/>
  <c r="Q66" i="2"/>
  <c r="N66" i="2"/>
  <c r="K66" i="2"/>
  <c r="H66" i="2"/>
  <c r="AF65" i="2"/>
  <c r="AC65" i="2"/>
  <c r="Z65" i="2"/>
  <c r="W65" i="2"/>
  <c r="T65" i="2"/>
  <c r="Q65" i="2"/>
  <c r="N65" i="2"/>
  <c r="K65" i="2"/>
  <c r="H65" i="2"/>
  <c r="AF64" i="2"/>
  <c r="AC64" i="2"/>
  <c r="Z64" i="2"/>
  <c r="W64" i="2"/>
  <c r="T64" i="2"/>
  <c r="Q64" i="2"/>
  <c r="N64" i="2"/>
  <c r="K64" i="2"/>
  <c r="H64" i="2"/>
  <c r="AF63" i="2"/>
  <c r="AC63" i="2"/>
  <c r="Z63" i="2"/>
  <c r="W63" i="2"/>
  <c r="T63" i="2"/>
  <c r="Q63" i="2"/>
  <c r="N63" i="2"/>
  <c r="K63" i="2"/>
  <c r="H63" i="2"/>
  <c r="AF62" i="2"/>
  <c r="AC62" i="2"/>
  <c r="Z62" i="2"/>
  <c r="W62" i="2"/>
  <c r="T62" i="2"/>
  <c r="Q62" i="2"/>
  <c r="N62" i="2"/>
  <c r="K62" i="2"/>
  <c r="H62" i="2"/>
  <c r="AF61" i="2"/>
  <c r="AC61" i="2"/>
  <c r="Z61" i="2"/>
  <c r="W61" i="2"/>
  <c r="T61" i="2"/>
  <c r="Q61" i="2"/>
  <c r="N61" i="2"/>
  <c r="K61" i="2"/>
  <c r="H61" i="2"/>
  <c r="BA64" i="2" s="1"/>
  <c r="AF453" i="1"/>
  <c r="AC453" i="1"/>
  <c r="Z453" i="1"/>
  <c r="W453" i="1"/>
  <c r="T453" i="1"/>
  <c r="Q453" i="1"/>
  <c r="N453" i="1"/>
  <c r="K453" i="1"/>
  <c r="H453" i="1"/>
  <c r="AF452" i="1"/>
  <c r="AC452" i="1"/>
  <c r="Z452" i="1"/>
  <c r="W452" i="1"/>
  <c r="T452" i="1"/>
  <c r="Q452" i="1"/>
  <c r="N452" i="1"/>
  <c r="K452" i="1"/>
  <c r="H452" i="1"/>
  <c r="AF451" i="1"/>
  <c r="AC451" i="1"/>
  <c r="Z451" i="1"/>
  <c r="W451" i="1"/>
  <c r="T451" i="1"/>
  <c r="Q451" i="1"/>
  <c r="N451" i="1"/>
  <c r="K451" i="1"/>
  <c r="H451" i="1"/>
  <c r="AF450" i="1"/>
  <c r="AC450" i="1"/>
  <c r="Z450" i="1"/>
  <c r="W450" i="1"/>
  <c r="T450" i="1"/>
  <c r="Q450" i="1"/>
  <c r="N450" i="1"/>
  <c r="K450" i="1"/>
  <c r="H450" i="1"/>
  <c r="AF449" i="1"/>
  <c r="AC449" i="1"/>
  <c r="Z449" i="1"/>
  <c r="W449" i="1"/>
  <c r="T449" i="1"/>
  <c r="Q449" i="1"/>
  <c r="N449" i="1"/>
  <c r="K449" i="1"/>
  <c r="H449" i="1"/>
  <c r="AF448" i="1"/>
  <c r="AC448" i="1"/>
  <c r="Z448" i="1"/>
  <c r="W448" i="1"/>
  <c r="T448" i="1"/>
  <c r="Q448" i="1"/>
  <c r="N448" i="1"/>
  <c r="K448" i="1"/>
  <c r="H448" i="1"/>
  <c r="BA451" i="1" s="1"/>
  <c r="AF462" i="1"/>
  <c r="AC462" i="1"/>
  <c r="Z462" i="1"/>
  <c r="W462" i="1"/>
  <c r="T462" i="1"/>
  <c r="Q462" i="1"/>
  <c r="N462" i="1"/>
  <c r="K462" i="1"/>
  <c r="H462" i="1"/>
  <c r="I651" i="1"/>
  <c r="L649" i="1"/>
  <c r="L652" i="1" s="1"/>
  <c r="L653" i="1" s="1"/>
  <c r="I649" i="1"/>
  <c r="I652" i="1" s="1"/>
  <c r="AF556" i="1"/>
  <c r="AC556" i="1"/>
  <c r="Z556" i="1"/>
  <c r="W556" i="1"/>
  <c r="T556" i="1"/>
  <c r="H556" i="1"/>
  <c r="K556" i="1"/>
  <c r="N556" i="1"/>
  <c r="Q556" i="1"/>
  <c r="AF206" i="1"/>
  <c r="Z206" i="1"/>
  <c r="W206" i="1"/>
  <c r="T206" i="1"/>
  <c r="H205" i="1"/>
  <c r="H206" i="1"/>
  <c r="K205" i="1"/>
  <c r="K206" i="1"/>
  <c r="N205" i="1"/>
  <c r="N206" i="1"/>
  <c r="Q205" i="1"/>
  <c r="Q206" i="1"/>
  <c r="T205" i="1"/>
  <c r="W205" i="1"/>
  <c r="Z205" i="1"/>
  <c r="AC205" i="1"/>
  <c r="AF205" i="1"/>
  <c r="AF12" i="1"/>
  <c r="AC12" i="1"/>
  <c r="Z12" i="1"/>
  <c r="W12" i="1"/>
  <c r="T12" i="1"/>
  <c r="Q12" i="1"/>
  <c r="N12" i="1"/>
  <c r="K12" i="1"/>
  <c r="H12" i="1"/>
  <c r="AF11" i="1"/>
  <c r="AC11" i="1"/>
  <c r="Z11" i="1"/>
  <c r="W11" i="1"/>
  <c r="T11" i="1"/>
  <c r="Q11" i="1"/>
  <c r="N11" i="1"/>
  <c r="K11" i="1"/>
  <c r="H11" i="1"/>
  <c r="AF10" i="1"/>
  <c r="AC10" i="1"/>
  <c r="Z10" i="1"/>
  <c r="W10" i="1"/>
  <c r="T10" i="1"/>
  <c r="Q10" i="1"/>
  <c r="N10" i="1"/>
  <c r="K10" i="1"/>
  <c r="H10" i="1"/>
  <c r="AF8" i="1"/>
  <c r="AC8" i="1"/>
  <c r="Z8" i="1"/>
  <c r="W8" i="1"/>
  <c r="T8" i="1"/>
  <c r="H6" i="1"/>
  <c r="H7" i="1"/>
  <c r="H8" i="1"/>
  <c r="K6" i="1"/>
  <c r="K7" i="1"/>
  <c r="K8" i="1"/>
  <c r="N6" i="1"/>
  <c r="N7" i="1"/>
  <c r="N8" i="1"/>
  <c r="Q6" i="1"/>
  <c r="Q7" i="1"/>
  <c r="Q8" i="1"/>
  <c r="T6" i="1"/>
  <c r="T7" i="1"/>
  <c r="W6" i="1"/>
  <c r="W7" i="1"/>
  <c r="Z6" i="1"/>
  <c r="Z7" i="1"/>
  <c r="AC6" i="1"/>
  <c r="AC7" i="1"/>
  <c r="AF6" i="1"/>
  <c r="AF7" i="1"/>
  <c r="AF431" i="1"/>
  <c r="AC431" i="1"/>
  <c r="W431" i="1"/>
  <c r="T431" i="1"/>
  <c r="Q431" i="1"/>
  <c r="N431" i="1"/>
  <c r="K431" i="1"/>
  <c r="H431" i="1"/>
  <c r="AF430" i="1"/>
  <c r="AC430" i="1"/>
  <c r="Z430" i="1"/>
  <c r="W430" i="1"/>
  <c r="T430" i="1"/>
  <c r="Q430" i="1"/>
  <c r="N430" i="1"/>
  <c r="K430" i="1"/>
  <c r="H430" i="1"/>
  <c r="AF429" i="1"/>
  <c r="AC429" i="1"/>
  <c r="Z429" i="1"/>
  <c r="W429" i="1"/>
  <c r="T429" i="1"/>
  <c r="Q429" i="1"/>
  <c r="N429" i="1"/>
  <c r="K429" i="1"/>
  <c r="H429" i="1"/>
  <c r="AF428" i="1"/>
  <c r="AC428" i="1"/>
  <c r="Z428" i="1"/>
  <c r="W428" i="1"/>
  <c r="Q428" i="1"/>
  <c r="N428" i="1"/>
  <c r="K428" i="1"/>
  <c r="H428" i="1"/>
  <c r="AF427" i="1"/>
  <c r="AC427" i="1"/>
  <c r="Z427" i="1"/>
  <c r="W427" i="1"/>
  <c r="T427" i="1"/>
  <c r="Q427" i="1"/>
  <c r="N427" i="1"/>
  <c r="K427" i="1"/>
  <c r="H427" i="1"/>
  <c r="AF426" i="1"/>
  <c r="AC426" i="1"/>
  <c r="Z426" i="1"/>
  <c r="W426" i="1"/>
  <c r="T426" i="1"/>
  <c r="Q426" i="1"/>
  <c r="N426" i="1"/>
  <c r="K426" i="1"/>
  <c r="H426" i="1"/>
  <c r="AF48" i="1"/>
  <c r="Z48" i="1"/>
  <c r="W48" i="1"/>
  <c r="T48" i="1"/>
  <c r="Q48" i="1"/>
  <c r="N48" i="1"/>
  <c r="K48" i="1"/>
  <c r="H48" i="1"/>
  <c r="AF47" i="1"/>
  <c r="AC47" i="1"/>
  <c r="W47" i="1"/>
  <c r="T47" i="1"/>
  <c r="Q47" i="1"/>
  <c r="N47" i="1"/>
  <c r="K47" i="1"/>
  <c r="H47" i="1"/>
  <c r="AF46" i="1"/>
  <c r="AC46" i="1"/>
  <c r="Z46" i="1"/>
  <c r="Q46" i="1"/>
  <c r="N46" i="1"/>
  <c r="K46" i="1"/>
  <c r="H46" i="1"/>
  <c r="AF45" i="1"/>
  <c r="AC45" i="1"/>
  <c r="Z45" i="1"/>
  <c r="W45" i="1"/>
  <c r="T45" i="1"/>
  <c r="Q45" i="1"/>
  <c r="H43" i="1"/>
  <c r="H44" i="1"/>
  <c r="H45" i="1"/>
  <c r="K43" i="1"/>
  <c r="K44" i="1"/>
  <c r="K45" i="1"/>
  <c r="N43" i="1"/>
  <c r="N44" i="1"/>
  <c r="N45" i="1"/>
  <c r="Q43" i="1"/>
  <c r="Q44" i="1"/>
  <c r="T43" i="1"/>
  <c r="T44" i="1"/>
  <c r="W43" i="1"/>
  <c r="W44" i="1"/>
  <c r="Z43" i="1"/>
  <c r="Z44" i="1"/>
  <c r="AC43" i="1"/>
  <c r="AC44" i="1"/>
  <c r="AF43" i="1"/>
  <c r="AF44" i="1"/>
  <c r="AF40" i="1"/>
  <c r="AC40" i="1"/>
  <c r="Z40" i="1"/>
  <c r="T40" i="1"/>
  <c r="Q40" i="1"/>
  <c r="N40" i="1"/>
  <c r="K40" i="1"/>
  <c r="H40" i="1"/>
  <c r="AF39" i="1"/>
  <c r="AC39" i="1"/>
  <c r="Z39" i="1"/>
  <c r="T39" i="1"/>
  <c r="Q39" i="1"/>
  <c r="N39" i="1"/>
  <c r="K39" i="1"/>
  <c r="H39" i="1"/>
  <c r="AF38" i="1"/>
  <c r="AC38" i="1"/>
  <c r="Z38" i="1"/>
  <c r="T38" i="1"/>
  <c r="Q38" i="1"/>
  <c r="N38" i="1"/>
  <c r="K38" i="1"/>
  <c r="H38" i="1"/>
  <c r="AF37" i="1"/>
  <c r="AC37" i="1"/>
  <c r="Z37" i="1"/>
  <c r="T37" i="1"/>
  <c r="Q37" i="1"/>
  <c r="N37" i="1"/>
  <c r="K37" i="1"/>
  <c r="H37" i="1"/>
  <c r="AF36" i="1"/>
  <c r="AC36" i="1"/>
  <c r="Z36" i="1"/>
  <c r="W36" i="1"/>
  <c r="T36" i="1"/>
  <c r="Q36" i="1"/>
  <c r="N36" i="1"/>
  <c r="K36" i="1"/>
  <c r="H36" i="1"/>
  <c r="AF35" i="1"/>
  <c r="AC35" i="1"/>
  <c r="Z35" i="1"/>
  <c r="W35" i="1"/>
  <c r="T35" i="1"/>
  <c r="Q35" i="1"/>
  <c r="N35" i="1"/>
  <c r="K35" i="1"/>
  <c r="H35" i="1"/>
  <c r="BA38" i="1" s="1"/>
  <c r="AF121" i="1"/>
  <c r="AC121" i="1"/>
  <c r="T121" i="1"/>
  <c r="Q121" i="1"/>
  <c r="N121" i="1"/>
  <c r="K121" i="1"/>
  <c r="H121" i="1"/>
  <c r="AF120" i="1"/>
  <c r="AC120" i="1"/>
  <c r="W120" i="1"/>
  <c r="T120" i="1"/>
  <c r="Q120" i="1"/>
  <c r="N120" i="1"/>
  <c r="K120" i="1"/>
  <c r="H120" i="1"/>
  <c r="AF119" i="1"/>
  <c r="AC119" i="1"/>
  <c r="W119" i="1"/>
  <c r="T119" i="1"/>
  <c r="Q119" i="1"/>
  <c r="N119" i="1"/>
  <c r="K119" i="1"/>
  <c r="H119" i="1"/>
  <c r="AF118" i="1"/>
  <c r="AC118" i="1"/>
  <c r="Z118" i="1"/>
  <c r="W118" i="1"/>
  <c r="T118" i="1"/>
  <c r="Q118" i="1"/>
  <c r="N118" i="1"/>
  <c r="K118" i="1"/>
  <c r="H118" i="1"/>
  <c r="AF117" i="1"/>
  <c r="AC117" i="1"/>
  <c r="Z117" i="1"/>
  <c r="W117" i="1"/>
  <c r="T117" i="1"/>
  <c r="Q117" i="1"/>
  <c r="N117" i="1"/>
  <c r="K117" i="1"/>
  <c r="H117" i="1"/>
  <c r="AF116" i="1"/>
  <c r="AC116" i="1"/>
  <c r="Z116" i="1"/>
  <c r="W116" i="1"/>
  <c r="T116" i="1"/>
  <c r="Q116" i="1"/>
  <c r="N116" i="1"/>
  <c r="K116" i="1"/>
  <c r="H116" i="1"/>
  <c r="AF51" i="1"/>
  <c r="AC51" i="1"/>
  <c r="Z51" i="1"/>
  <c r="W51" i="1"/>
  <c r="T51" i="1"/>
  <c r="Q51" i="1"/>
  <c r="N51" i="1"/>
  <c r="K51" i="1"/>
  <c r="H51" i="1"/>
  <c r="AF50" i="1"/>
  <c r="AC50" i="1"/>
  <c r="Z50" i="1"/>
  <c r="W50" i="1"/>
  <c r="T50" i="1"/>
  <c r="Q50" i="1"/>
  <c r="N50" i="1"/>
  <c r="K50" i="1"/>
  <c r="H50" i="1"/>
  <c r="AF554" i="1"/>
  <c r="AC554" i="1"/>
  <c r="Z554" i="1"/>
  <c r="W554" i="1"/>
  <c r="T554" i="1"/>
  <c r="Q554" i="1"/>
  <c r="N554" i="1"/>
  <c r="K554" i="1"/>
  <c r="H554" i="1"/>
  <c r="AF553" i="1"/>
  <c r="AC553" i="1"/>
  <c r="Z553" i="1"/>
  <c r="W553" i="1"/>
  <c r="T553" i="1"/>
  <c r="Q553" i="1"/>
  <c r="N553" i="1"/>
  <c r="K553" i="1"/>
  <c r="H553" i="1"/>
  <c r="AF552" i="1"/>
  <c r="AC552" i="1"/>
  <c r="Z552" i="1"/>
  <c r="W552" i="1"/>
  <c r="T552" i="1"/>
  <c r="Q552" i="1"/>
  <c r="N552" i="1"/>
  <c r="K552" i="1"/>
  <c r="H552" i="1"/>
  <c r="AF551" i="1"/>
  <c r="AC551" i="1"/>
  <c r="Z551" i="1"/>
  <c r="W551" i="1"/>
  <c r="T551" i="1"/>
  <c r="Q551" i="1"/>
  <c r="N551" i="1"/>
  <c r="K551" i="1"/>
  <c r="H551" i="1"/>
  <c r="AF550" i="1"/>
  <c r="AC550" i="1"/>
  <c r="Z550" i="1"/>
  <c r="W550" i="1"/>
  <c r="T550" i="1"/>
  <c r="Q550" i="1"/>
  <c r="N550" i="1"/>
  <c r="K550" i="1"/>
  <c r="H550" i="1"/>
  <c r="AF549" i="1"/>
  <c r="AC549" i="1"/>
  <c r="Z549" i="1"/>
  <c r="W549" i="1"/>
  <c r="T549" i="1"/>
  <c r="Q549" i="1"/>
  <c r="N549" i="1"/>
  <c r="K549" i="1"/>
  <c r="H549" i="1"/>
  <c r="BA552" i="1" s="1"/>
  <c r="AF547" i="1"/>
  <c r="AC547" i="1"/>
  <c r="Z547" i="1"/>
  <c r="W547" i="1"/>
  <c r="T547" i="1"/>
  <c r="Q547" i="1"/>
  <c r="N547" i="1"/>
  <c r="K547" i="1"/>
  <c r="H547" i="1"/>
  <c r="AF546" i="1"/>
  <c r="AC546" i="1"/>
  <c r="Z546" i="1"/>
  <c r="W546" i="1"/>
  <c r="T546" i="1"/>
  <c r="Q546" i="1"/>
  <c r="N546" i="1"/>
  <c r="K546" i="1"/>
  <c r="H546" i="1"/>
  <c r="AF545" i="1"/>
  <c r="AC545" i="1"/>
  <c r="Z545" i="1"/>
  <c r="W545" i="1"/>
  <c r="T545" i="1"/>
  <c r="Q545" i="1"/>
  <c r="N545" i="1"/>
  <c r="K545" i="1"/>
  <c r="H545" i="1"/>
  <c r="AF544" i="1"/>
  <c r="AC544" i="1"/>
  <c r="Z544" i="1"/>
  <c r="W544" i="1"/>
  <c r="T544" i="1"/>
  <c r="Q544" i="1"/>
  <c r="N544" i="1"/>
  <c r="K544" i="1"/>
  <c r="H544" i="1"/>
  <c r="AF543" i="1"/>
  <c r="AC543" i="1"/>
  <c r="Z543" i="1"/>
  <c r="W543" i="1"/>
  <c r="T543" i="1"/>
  <c r="Q543" i="1"/>
  <c r="N543" i="1"/>
  <c r="K543" i="1"/>
  <c r="H543" i="1"/>
  <c r="AF542" i="1"/>
  <c r="AC542" i="1"/>
  <c r="Z542" i="1"/>
  <c r="W542" i="1"/>
  <c r="T542" i="1"/>
  <c r="Q542" i="1"/>
  <c r="N542" i="1"/>
  <c r="K542" i="1"/>
  <c r="H542" i="1"/>
  <c r="BA545" i="1" s="1"/>
  <c r="AF540" i="1"/>
  <c r="AC540" i="1"/>
  <c r="Z540" i="1"/>
  <c r="T540" i="1"/>
  <c r="Q540" i="1"/>
  <c r="N540" i="1"/>
  <c r="K540" i="1"/>
  <c r="H540" i="1"/>
  <c r="AF539" i="1"/>
  <c r="AC539" i="1"/>
  <c r="Z539" i="1"/>
  <c r="W539" i="1"/>
  <c r="T539" i="1"/>
  <c r="Q539" i="1"/>
  <c r="N539" i="1"/>
  <c r="K539" i="1"/>
  <c r="H539" i="1"/>
  <c r="AF538" i="1"/>
  <c r="AC538" i="1"/>
  <c r="Z538" i="1"/>
  <c r="W538" i="1"/>
  <c r="T538" i="1"/>
  <c r="Q538" i="1"/>
  <c r="N538" i="1"/>
  <c r="K538" i="1"/>
  <c r="H538" i="1"/>
  <c r="AF537" i="1"/>
  <c r="AC537" i="1"/>
  <c r="Z537" i="1"/>
  <c r="W537" i="1"/>
  <c r="T537" i="1"/>
  <c r="Q537" i="1"/>
  <c r="N537" i="1"/>
  <c r="K537" i="1"/>
  <c r="H537" i="1"/>
  <c r="AF536" i="1"/>
  <c r="AC536" i="1"/>
  <c r="Z536" i="1"/>
  <c r="W536" i="1"/>
  <c r="T536" i="1"/>
  <c r="Q536" i="1"/>
  <c r="N536" i="1"/>
  <c r="K536" i="1"/>
  <c r="H536" i="1"/>
  <c r="AF535" i="1"/>
  <c r="AC535" i="1"/>
  <c r="Z535" i="1"/>
  <c r="W535" i="1"/>
  <c r="T535" i="1"/>
  <c r="Q535" i="1"/>
  <c r="N535" i="1"/>
  <c r="K535" i="1"/>
  <c r="H535" i="1"/>
  <c r="BA538" i="1" s="1"/>
  <c r="AF533" i="1"/>
  <c r="AC533" i="1"/>
  <c r="Z533" i="1"/>
  <c r="W533" i="1"/>
  <c r="T533" i="1"/>
  <c r="Q533" i="1"/>
  <c r="N533" i="1"/>
  <c r="H533" i="1"/>
  <c r="AF532" i="1"/>
  <c r="AC532" i="1"/>
  <c r="Z532" i="1"/>
  <c r="W532" i="1"/>
  <c r="T532" i="1"/>
  <c r="Q532" i="1"/>
  <c r="N532" i="1"/>
  <c r="K532" i="1"/>
  <c r="H532" i="1"/>
  <c r="AF531" i="1"/>
  <c r="AC531" i="1"/>
  <c r="Z531" i="1"/>
  <c r="W531" i="1"/>
  <c r="T531" i="1"/>
  <c r="Q531" i="1"/>
  <c r="N531" i="1"/>
  <c r="K531" i="1"/>
  <c r="H531" i="1"/>
  <c r="AF530" i="1"/>
  <c r="AC530" i="1"/>
  <c r="Z530" i="1"/>
  <c r="W530" i="1"/>
  <c r="T530" i="1"/>
  <c r="Q530" i="1"/>
  <c r="N530" i="1"/>
  <c r="K530" i="1"/>
  <c r="H530" i="1"/>
  <c r="AF529" i="1"/>
  <c r="AC529" i="1"/>
  <c r="Z529" i="1"/>
  <c r="W529" i="1"/>
  <c r="T529" i="1"/>
  <c r="Q529" i="1"/>
  <c r="N529" i="1"/>
  <c r="K529" i="1"/>
  <c r="H529" i="1"/>
  <c r="AF528" i="1"/>
  <c r="AC528" i="1"/>
  <c r="Z528" i="1"/>
  <c r="W528" i="1"/>
  <c r="T528" i="1"/>
  <c r="Q528" i="1"/>
  <c r="N528" i="1"/>
  <c r="K528" i="1"/>
  <c r="H528" i="1"/>
  <c r="BA531" i="1" s="1"/>
  <c r="AF526" i="1"/>
  <c r="AC526" i="1"/>
  <c r="Z526" i="1"/>
  <c r="W526" i="1"/>
  <c r="T526" i="1"/>
  <c r="Q526" i="1"/>
  <c r="N526" i="1"/>
  <c r="K526" i="1"/>
  <c r="H526" i="1"/>
  <c r="AF525" i="1"/>
  <c r="AC525" i="1"/>
  <c r="Z525" i="1"/>
  <c r="W525" i="1"/>
  <c r="T525" i="1"/>
  <c r="Q525" i="1"/>
  <c r="N525" i="1"/>
  <c r="K525" i="1"/>
  <c r="H525" i="1"/>
  <c r="AF524" i="1"/>
  <c r="AC524" i="1"/>
  <c r="Z524" i="1"/>
  <c r="W524" i="1"/>
  <c r="T524" i="1"/>
  <c r="Q524" i="1"/>
  <c r="N524" i="1"/>
  <c r="K524" i="1"/>
  <c r="H524" i="1"/>
  <c r="AF523" i="1"/>
  <c r="AC523" i="1"/>
  <c r="Z523" i="1"/>
  <c r="W523" i="1"/>
  <c r="T523" i="1"/>
  <c r="Q523" i="1"/>
  <c r="N523" i="1"/>
  <c r="K523" i="1"/>
  <c r="H523" i="1"/>
  <c r="AF522" i="1"/>
  <c r="AC522" i="1"/>
  <c r="Z522" i="1"/>
  <c r="W522" i="1"/>
  <c r="T522" i="1"/>
  <c r="N522" i="1"/>
  <c r="K522" i="1"/>
  <c r="H522" i="1"/>
  <c r="AF521" i="1"/>
  <c r="AC521" i="1"/>
  <c r="Z521" i="1"/>
  <c r="W521" i="1"/>
  <c r="T521" i="1"/>
  <c r="Q521" i="1"/>
  <c r="N521" i="1"/>
  <c r="K521" i="1"/>
  <c r="H521" i="1"/>
  <c r="BA525" i="1" s="1"/>
  <c r="AF409" i="1"/>
  <c r="AC409" i="1"/>
  <c r="W409" i="1"/>
  <c r="T409" i="1"/>
  <c r="Q409" i="1"/>
  <c r="N409" i="1"/>
  <c r="K409" i="1"/>
  <c r="H409" i="1"/>
  <c r="AF408" i="1"/>
  <c r="AC408" i="1"/>
  <c r="Z408" i="1"/>
  <c r="W408" i="1"/>
  <c r="T408" i="1"/>
  <c r="Q408" i="1"/>
  <c r="N408" i="1"/>
  <c r="K408" i="1"/>
  <c r="H408" i="1"/>
  <c r="AF407" i="1"/>
  <c r="AC407" i="1"/>
  <c r="Z407" i="1"/>
  <c r="W407" i="1"/>
  <c r="T407" i="1"/>
  <c r="Q407" i="1"/>
  <c r="N407" i="1"/>
  <c r="K407" i="1"/>
  <c r="H407" i="1"/>
  <c r="AF406" i="1"/>
  <c r="AC406" i="1"/>
  <c r="Z406" i="1"/>
  <c r="W406" i="1"/>
  <c r="T406" i="1"/>
  <c r="Q406" i="1"/>
  <c r="N406" i="1"/>
  <c r="K406" i="1"/>
  <c r="H406" i="1"/>
  <c r="AF405" i="1"/>
  <c r="AC405" i="1"/>
  <c r="Z405" i="1"/>
  <c r="W405" i="1"/>
  <c r="T405" i="1"/>
  <c r="Q405" i="1"/>
  <c r="N405" i="1"/>
  <c r="K405" i="1"/>
  <c r="H405" i="1"/>
  <c r="AF404" i="1"/>
  <c r="AC404" i="1"/>
  <c r="Z404" i="1"/>
  <c r="W404" i="1"/>
  <c r="T404" i="1"/>
  <c r="Q404" i="1"/>
  <c r="N404" i="1"/>
  <c r="K404" i="1"/>
  <c r="H404" i="1"/>
  <c r="BA407" i="1" s="1"/>
  <c r="AF325" i="1"/>
  <c r="AC325" i="1"/>
  <c r="Z325" i="1"/>
  <c r="T325" i="1"/>
  <c r="H320" i="1"/>
  <c r="H321" i="1"/>
  <c r="H322" i="1"/>
  <c r="H323" i="1"/>
  <c r="H324" i="1"/>
  <c r="H325" i="1"/>
  <c r="K320" i="1"/>
  <c r="K321" i="1"/>
  <c r="K322" i="1"/>
  <c r="K323" i="1"/>
  <c r="K324" i="1"/>
  <c r="K325" i="1"/>
  <c r="N320" i="1"/>
  <c r="N321" i="1"/>
  <c r="N322" i="1"/>
  <c r="N323" i="1"/>
  <c r="N324" i="1"/>
  <c r="N325" i="1"/>
  <c r="Q320" i="1"/>
  <c r="Q321" i="1"/>
  <c r="Q322" i="1"/>
  <c r="Q323" i="1"/>
  <c r="Q324" i="1"/>
  <c r="Q325" i="1"/>
  <c r="T320" i="1"/>
  <c r="T321" i="1"/>
  <c r="T322" i="1"/>
  <c r="T323" i="1"/>
  <c r="T324" i="1"/>
  <c r="W320" i="1"/>
  <c r="W321" i="1"/>
  <c r="W322" i="1"/>
  <c r="W323" i="1"/>
  <c r="W324" i="1"/>
  <c r="Z320" i="1"/>
  <c r="Z321" i="1"/>
  <c r="Z322" i="1"/>
  <c r="Z323" i="1"/>
  <c r="AC320" i="1"/>
  <c r="AC321" i="1"/>
  <c r="AC322" i="1"/>
  <c r="AC323" i="1"/>
  <c r="AC324" i="1"/>
  <c r="AF320" i="1"/>
  <c r="AF321" i="1"/>
  <c r="AF322" i="1"/>
  <c r="AF323" i="1"/>
  <c r="AF324" i="1"/>
  <c r="AF290" i="1"/>
  <c r="AC290" i="1"/>
  <c r="Z290" i="1"/>
  <c r="W290" i="1"/>
  <c r="T290" i="1"/>
  <c r="Q290" i="1"/>
  <c r="N290" i="1"/>
  <c r="K290" i="1"/>
  <c r="H290" i="1"/>
  <c r="AF289" i="1"/>
  <c r="AC289" i="1"/>
  <c r="Z289" i="1"/>
  <c r="W289" i="1"/>
  <c r="T289" i="1"/>
  <c r="Q289" i="1"/>
  <c r="N289" i="1"/>
  <c r="K289" i="1"/>
  <c r="H289" i="1"/>
  <c r="AF288" i="1"/>
  <c r="AC288" i="1"/>
  <c r="Z288" i="1"/>
  <c r="W288" i="1"/>
  <c r="T288" i="1"/>
  <c r="Q288" i="1"/>
  <c r="N288" i="1"/>
  <c r="K288" i="1"/>
  <c r="H288" i="1"/>
  <c r="AF287" i="1"/>
  <c r="AC287" i="1"/>
  <c r="Z287" i="1"/>
  <c r="W287" i="1"/>
  <c r="T287" i="1"/>
  <c r="Q287" i="1"/>
  <c r="N287" i="1"/>
  <c r="K287" i="1"/>
  <c r="H287" i="1"/>
  <c r="AF286" i="1"/>
  <c r="AC286" i="1"/>
  <c r="Z286" i="1"/>
  <c r="W286" i="1"/>
  <c r="T286" i="1"/>
  <c r="Q286" i="1"/>
  <c r="N286" i="1"/>
  <c r="K286" i="1"/>
  <c r="H286" i="1"/>
  <c r="AF285" i="1"/>
  <c r="AC285" i="1"/>
  <c r="Z285" i="1"/>
  <c r="W285" i="1"/>
  <c r="T285" i="1"/>
  <c r="Q285" i="1"/>
  <c r="N285" i="1"/>
  <c r="K285" i="1"/>
  <c r="H285" i="1"/>
  <c r="BA289" i="1" s="1"/>
  <c r="AF283" i="1"/>
  <c r="AC283" i="1"/>
  <c r="Z283" i="1"/>
  <c r="W283" i="1"/>
  <c r="T283" i="1"/>
  <c r="Q283" i="1"/>
  <c r="N283" i="1"/>
  <c r="K283" i="1"/>
  <c r="H283" i="1"/>
  <c r="AF282" i="1"/>
  <c r="AC282" i="1"/>
  <c r="Z282" i="1"/>
  <c r="W282" i="1"/>
  <c r="T282" i="1"/>
  <c r="Q282" i="1"/>
  <c r="N282" i="1"/>
  <c r="K282" i="1"/>
  <c r="H282" i="1"/>
  <c r="AF281" i="1"/>
  <c r="AC281" i="1"/>
  <c r="Z281" i="1"/>
  <c r="W281" i="1"/>
  <c r="T281" i="1"/>
  <c r="Q281" i="1"/>
  <c r="N281" i="1"/>
  <c r="K281" i="1"/>
  <c r="H281" i="1"/>
  <c r="AF280" i="1"/>
  <c r="AC280" i="1"/>
  <c r="Z280" i="1"/>
  <c r="W280" i="1"/>
  <c r="T280" i="1"/>
  <c r="Q280" i="1"/>
  <c r="N280" i="1"/>
  <c r="K280" i="1"/>
  <c r="H280" i="1"/>
  <c r="AF279" i="1"/>
  <c r="AC279" i="1"/>
  <c r="Z279" i="1"/>
  <c r="W279" i="1"/>
  <c r="T279" i="1"/>
  <c r="Q279" i="1"/>
  <c r="N279" i="1"/>
  <c r="K279" i="1"/>
  <c r="H279" i="1"/>
  <c r="AF278" i="1"/>
  <c r="AC278" i="1"/>
  <c r="Z278" i="1"/>
  <c r="W278" i="1"/>
  <c r="T278" i="1"/>
  <c r="Q278" i="1"/>
  <c r="N278" i="1"/>
  <c r="K278" i="1"/>
  <c r="H278" i="1"/>
  <c r="BA282" i="1" s="1"/>
  <c r="H271" i="1"/>
  <c r="H272" i="1"/>
  <c r="H273" i="1"/>
  <c r="H274" i="1"/>
  <c r="H275" i="1"/>
  <c r="H276" i="1"/>
  <c r="K271" i="1"/>
  <c r="K272" i="1"/>
  <c r="K273" i="1"/>
  <c r="K274" i="1"/>
  <c r="K275" i="1"/>
  <c r="K276" i="1"/>
  <c r="N271" i="1"/>
  <c r="N272" i="1"/>
  <c r="N273" i="1"/>
  <c r="N274" i="1"/>
  <c r="N275" i="1"/>
  <c r="N276" i="1"/>
  <c r="Q271" i="1"/>
  <c r="Q272" i="1"/>
  <c r="Q273" i="1"/>
  <c r="Q274" i="1"/>
  <c r="Q275" i="1"/>
  <c r="Q276" i="1"/>
  <c r="T271" i="1"/>
  <c r="T272" i="1"/>
  <c r="T273" i="1"/>
  <c r="T274" i="1"/>
  <c r="T275" i="1"/>
  <c r="T276" i="1"/>
  <c r="W271" i="1"/>
  <c r="W272" i="1"/>
  <c r="W273" i="1"/>
  <c r="W274" i="1"/>
  <c r="W275" i="1"/>
  <c r="W276" i="1"/>
  <c r="Z271" i="1"/>
  <c r="Z272" i="1"/>
  <c r="Z274" i="1"/>
  <c r="Z275" i="1"/>
  <c r="Z276" i="1"/>
  <c r="AC271" i="1"/>
  <c r="AC272" i="1"/>
  <c r="AC273" i="1"/>
  <c r="AC274" i="1"/>
  <c r="AC275" i="1"/>
  <c r="AC276" i="1"/>
  <c r="AF271" i="1"/>
  <c r="AF272" i="1"/>
  <c r="AF273" i="1"/>
  <c r="AF274" i="1"/>
  <c r="AF275" i="1"/>
  <c r="AF276" i="1"/>
  <c r="AF519" i="1"/>
  <c r="AC519" i="1"/>
  <c r="Z519" i="1"/>
  <c r="W519" i="1"/>
  <c r="T519" i="1"/>
  <c r="Q519" i="1"/>
  <c r="N519" i="1"/>
  <c r="K519" i="1"/>
  <c r="H519" i="1"/>
  <c r="AF518" i="1"/>
  <c r="Z518" i="1"/>
  <c r="W518" i="1"/>
  <c r="T518" i="1"/>
  <c r="Q518" i="1"/>
  <c r="N518" i="1"/>
  <c r="K518" i="1"/>
  <c r="H518" i="1"/>
  <c r="AF516" i="1"/>
  <c r="AC516" i="1"/>
  <c r="W516" i="1"/>
  <c r="T516" i="1"/>
  <c r="Q516" i="1"/>
  <c r="N516" i="1"/>
  <c r="K516" i="1"/>
  <c r="H516" i="1"/>
  <c r="AF515" i="1"/>
  <c r="AC515" i="1"/>
  <c r="Z515" i="1"/>
  <c r="W515" i="1"/>
  <c r="T515" i="1"/>
  <c r="Q515" i="1"/>
  <c r="N515" i="1"/>
  <c r="K515" i="1"/>
  <c r="H515" i="1"/>
  <c r="AF514" i="1"/>
  <c r="AC514" i="1"/>
  <c r="Z514" i="1"/>
  <c r="W514" i="1"/>
  <c r="T514" i="1"/>
  <c r="Q514" i="1"/>
  <c r="N514" i="1"/>
  <c r="K514" i="1"/>
  <c r="H514" i="1"/>
  <c r="AF513" i="1"/>
  <c r="AC513" i="1"/>
  <c r="Z513" i="1"/>
  <c r="W513" i="1"/>
  <c r="T513" i="1"/>
  <c r="Q513" i="1"/>
  <c r="N513" i="1"/>
  <c r="K513" i="1"/>
  <c r="H513" i="1"/>
  <c r="AC490" i="1"/>
  <c r="Z490" i="1"/>
  <c r="W490" i="1"/>
  <c r="T490" i="1"/>
  <c r="Q490" i="1"/>
  <c r="N490" i="1"/>
  <c r="K490" i="1"/>
  <c r="H490" i="1"/>
  <c r="AF489" i="1"/>
  <c r="AC489" i="1"/>
  <c r="Z489" i="1"/>
  <c r="W489" i="1"/>
  <c r="T489" i="1"/>
  <c r="Q489" i="1"/>
  <c r="N489" i="1"/>
  <c r="K489" i="1"/>
  <c r="H489" i="1"/>
  <c r="AF488" i="1"/>
  <c r="Z488" i="1"/>
  <c r="W488" i="1"/>
  <c r="T488" i="1"/>
  <c r="Q488" i="1"/>
  <c r="N488" i="1"/>
  <c r="K488" i="1"/>
  <c r="H488" i="1"/>
  <c r="AF487" i="1"/>
  <c r="AC487" i="1"/>
  <c r="W487" i="1"/>
  <c r="T487" i="1"/>
  <c r="Q487" i="1"/>
  <c r="N487" i="1"/>
  <c r="K487" i="1"/>
  <c r="H487" i="1"/>
  <c r="AF486" i="1"/>
  <c r="AC486" i="1"/>
  <c r="Z486" i="1"/>
  <c r="W486" i="1"/>
  <c r="T486" i="1"/>
  <c r="Q486" i="1"/>
  <c r="N486" i="1"/>
  <c r="K486" i="1"/>
  <c r="H486" i="1"/>
  <c r="AF485" i="1"/>
  <c r="AC485" i="1"/>
  <c r="Z485" i="1"/>
  <c r="W485" i="1"/>
  <c r="T485" i="1"/>
  <c r="Q485" i="1"/>
  <c r="N485" i="1"/>
  <c r="K485" i="1"/>
  <c r="H485" i="1"/>
  <c r="BA488" i="1" s="1"/>
  <c r="AF511" i="1"/>
  <c r="AC511" i="1"/>
  <c r="Z511" i="1"/>
  <c r="W511" i="1"/>
  <c r="T511" i="1"/>
  <c r="P511" i="1"/>
  <c r="BA507" i="1" s="1"/>
  <c r="N511" i="1"/>
  <c r="K511" i="1"/>
  <c r="H511" i="1"/>
  <c r="AF510" i="1"/>
  <c r="AC510" i="1"/>
  <c r="Z510" i="1"/>
  <c r="W510" i="1"/>
  <c r="T510" i="1"/>
  <c r="Q510" i="1"/>
  <c r="N510" i="1"/>
  <c r="K510" i="1"/>
  <c r="H510" i="1"/>
  <c r="AF509" i="1"/>
  <c r="AC509" i="1"/>
  <c r="Z509" i="1"/>
  <c r="W509" i="1"/>
  <c r="T509" i="1"/>
  <c r="Q509" i="1"/>
  <c r="N509" i="1"/>
  <c r="K509" i="1"/>
  <c r="H509" i="1"/>
  <c r="AF508" i="1"/>
  <c r="AC508" i="1"/>
  <c r="Z508" i="1"/>
  <c r="W508" i="1"/>
  <c r="T508" i="1"/>
  <c r="Q508" i="1"/>
  <c r="N508" i="1"/>
  <c r="K508" i="1"/>
  <c r="H508" i="1"/>
  <c r="AF507" i="1"/>
  <c r="AC507" i="1"/>
  <c r="Z507" i="1"/>
  <c r="W507" i="1"/>
  <c r="T507" i="1"/>
  <c r="Q507" i="1"/>
  <c r="N507" i="1"/>
  <c r="K507" i="1"/>
  <c r="H507" i="1"/>
  <c r="AF506" i="1"/>
  <c r="AC506" i="1"/>
  <c r="Z506" i="1"/>
  <c r="W506" i="1"/>
  <c r="T506" i="1"/>
  <c r="Q506" i="1"/>
  <c r="N506" i="1"/>
  <c r="K506" i="1"/>
  <c r="H506" i="1"/>
  <c r="AF248" i="1"/>
  <c r="AC248" i="1"/>
  <c r="Z248" i="1"/>
  <c r="W248" i="1"/>
  <c r="T248" i="1"/>
  <c r="Q248" i="1"/>
  <c r="N248" i="1"/>
  <c r="K248" i="1"/>
  <c r="H248" i="1"/>
  <c r="AF247" i="1"/>
  <c r="AC247" i="1"/>
  <c r="Z247" i="1"/>
  <c r="W247" i="1"/>
  <c r="T247" i="1"/>
  <c r="N247" i="1"/>
  <c r="K247" i="1"/>
  <c r="H247" i="1"/>
  <c r="AF246" i="1"/>
  <c r="AC246" i="1"/>
  <c r="Z246" i="1"/>
  <c r="W246" i="1"/>
  <c r="T246" i="1"/>
  <c r="Q246" i="1"/>
  <c r="N246" i="1"/>
  <c r="K246" i="1"/>
  <c r="H246" i="1"/>
  <c r="AF245" i="1"/>
  <c r="AC245" i="1"/>
  <c r="Z245" i="1"/>
  <c r="W245" i="1"/>
  <c r="T245" i="1"/>
  <c r="Q245" i="1"/>
  <c r="N245" i="1"/>
  <c r="K245" i="1"/>
  <c r="H245" i="1"/>
  <c r="AF244" i="1"/>
  <c r="AC244" i="1"/>
  <c r="Z244" i="1"/>
  <c r="W244" i="1"/>
  <c r="T244" i="1"/>
  <c r="Q244" i="1"/>
  <c r="N244" i="1"/>
  <c r="K244" i="1"/>
  <c r="H244" i="1"/>
  <c r="AF243" i="1"/>
  <c r="AC243" i="1"/>
  <c r="Z243" i="1"/>
  <c r="W243" i="1"/>
  <c r="T243" i="1"/>
  <c r="Q243" i="1"/>
  <c r="N243" i="1"/>
  <c r="K243" i="1"/>
  <c r="H243" i="1"/>
  <c r="BA247" i="1" s="1"/>
  <c r="AF227" i="1"/>
  <c r="AC227" i="1"/>
  <c r="Z227" i="1"/>
  <c r="W227" i="1"/>
  <c r="T227" i="1"/>
  <c r="Q227" i="1"/>
  <c r="N227" i="1"/>
  <c r="K227" i="1"/>
  <c r="H227" i="1"/>
  <c r="AF226" i="1"/>
  <c r="AC226" i="1"/>
  <c r="Z226" i="1"/>
  <c r="W226" i="1"/>
  <c r="T226" i="1"/>
  <c r="Q226" i="1"/>
  <c r="N226" i="1"/>
  <c r="K226" i="1"/>
  <c r="H226" i="1"/>
  <c r="AF225" i="1"/>
  <c r="AC225" i="1"/>
  <c r="Z225" i="1"/>
  <c r="W225" i="1"/>
  <c r="T225" i="1"/>
  <c r="Q225" i="1"/>
  <c r="N225" i="1"/>
  <c r="K225" i="1"/>
  <c r="H225" i="1"/>
  <c r="AF224" i="1"/>
  <c r="AC224" i="1"/>
  <c r="Z224" i="1"/>
  <c r="W224" i="1"/>
  <c r="T224" i="1"/>
  <c r="Q224" i="1"/>
  <c r="N224" i="1"/>
  <c r="K224" i="1"/>
  <c r="H224" i="1"/>
  <c r="AF223" i="1"/>
  <c r="AC223" i="1"/>
  <c r="Z223" i="1"/>
  <c r="W223" i="1"/>
  <c r="T223" i="1"/>
  <c r="Q223" i="1"/>
  <c r="N223" i="1"/>
  <c r="K223" i="1"/>
  <c r="H223" i="1"/>
  <c r="AF222" i="1"/>
  <c r="AC222" i="1"/>
  <c r="Z222" i="1"/>
  <c r="W222" i="1"/>
  <c r="T222" i="1"/>
  <c r="Q222" i="1"/>
  <c r="N222" i="1"/>
  <c r="K222" i="1"/>
  <c r="H222" i="1"/>
  <c r="BA225" i="1" s="1"/>
  <c r="AF213" i="1"/>
  <c r="Z213" i="1"/>
  <c r="W213" i="1"/>
  <c r="T213" i="1"/>
  <c r="Q213" i="1"/>
  <c r="N213" i="1"/>
  <c r="K213" i="1"/>
  <c r="H213" i="1"/>
  <c r="AF212" i="1"/>
  <c r="AC212" i="1"/>
  <c r="Z212" i="1"/>
  <c r="W212" i="1"/>
  <c r="T212" i="1"/>
  <c r="Q212" i="1"/>
  <c r="N212" i="1"/>
  <c r="K212" i="1"/>
  <c r="H212" i="1"/>
  <c r="AF211" i="1"/>
  <c r="AC211" i="1"/>
  <c r="T211" i="1"/>
  <c r="Q211" i="1"/>
  <c r="N211" i="1"/>
  <c r="K211" i="1"/>
  <c r="H211" i="1"/>
  <c r="AF210" i="1"/>
  <c r="AC210" i="1"/>
  <c r="Z210" i="1"/>
  <c r="W210" i="1"/>
  <c r="T210" i="1"/>
  <c r="Q210" i="1"/>
  <c r="N210" i="1"/>
  <c r="K210" i="1"/>
  <c r="H210" i="1"/>
  <c r="AF209" i="1"/>
  <c r="AC209" i="1"/>
  <c r="Z209" i="1"/>
  <c r="W209" i="1"/>
  <c r="T209" i="1"/>
  <c r="Q209" i="1"/>
  <c r="N209" i="1"/>
  <c r="K209" i="1"/>
  <c r="H209" i="1"/>
  <c r="AF208" i="1"/>
  <c r="AC208" i="1"/>
  <c r="Z208" i="1"/>
  <c r="W208" i="1"/>
  <c r="T208" i="1"/>
  <c r="Q208" i="1"/>
  <c r="N208" i="1"/>
  <c r="K208" i="1"/>
  <c r="H208" i="1"/>
  <c r="BA211" i="1" s="1"/>
  <c r="AF175" i="1"/>
  <c r="AC175" i="1"/>
  <c r="Z175" i="1"/>
  <c r="W175" i="1"/>
  <c r="T175" i="1"/>
  <c r="Q175" i="1"/>
  <c r="N175" i="1"/>
  <c r="K175" i="1"/>
  <c r="H175" i="1"/>
  <c r="AF174" i="1"/>
  <c r="AC174" i="1"/>
  <c r="Z174" i="1"/>
  <c r="W174" i="1"/>
  <c r="T174" i="1"/>
  <c r="Q174" i="1"/>
  <c r="N174" i="1"/>
  <c r="K174" i="1"/>
  <c r="H174" i="1"/>
  <c r="AF173" i="1"/>
  <c r="AC173" i="1"/>
  <c r="Z173" i="1"/>
  <c r="W173" i="1"/>
  <c r="T173" i="1"/>
  <c r="Q173" i="1"/>
  <c r="N173" i="1"/>
  <c r="K173" i="1"/>
  <c r="H173" i="1"/>
  <c r="AF172" i="1"/>
  <c r="AC172" i="1"/>
  <c r="Z172" i="1"/>
  <c r="W172" i="1"/>
  <c r="T172" i="1"/>
  <c r="Q172" i="1"/>
  <c r="H170" i="1"/>
  <c r="H171" i="1"/>
  <c r="H172" i="1"/>
  <c r="K170" i="1"/>
  <c r="K171" i="1"/>
  <c r="K172" i="1"/>
  <c r="N170" i="1"/>
  <c r="N171" i="1"/>
  <c r="N172" i="1"/>
  <c r="Q170" i="1"/>
  <c r="Q171" i="1"/>
  <c r="T170" i="1"/>
  <c r="T171" i="1"/>
  <c r="W170" i="1"/>
  <c r="W171" i="1"/>
  <c r="Z170" i="1"/>
  <c r="Z171" i="1"/>
  <c r="AC170" i="1"/>
  <c r="AC171" i="1"/>
  <c r="AF170" i="1"/>
  <c r="AF171" i="1"/>
  <c r="AF504" i="1"/>
  <c r="AC504" i="1"/>
  <c r="Z504" i="1"/>
  <c r="W504" i="1"/>
  <c r="T504" i="1"/>
  <c r="Q504" i="1"/>
  <c r="N504" i="1"/>
  <c r="K504" i="1"/>
  <c r="H504" i="1"/>
  <c r="AF503" i="1"/>
  <c r="AC503" i="1"/>
  <c r="Z503" i="1"/>
  <c r="W503" i="1"/>
  <c r="T503" i="1"/>
  <c r="Q503" i="1"/>
  <c r="N503" i="1"/>
  <c r="K503" i="1"/>
  <c r="H503" i="1"/>
  <c r="AF502" i="1"/>
  <c r="AC502" i="1"/>
  <c r="Z502" i="1"/>
  <c r="W502" i="1"/>
  <c r="T502" i="1"/>
  <c r="Q502" i="1"/>
  <c r="N502" i="1"/>
  <c r="K502" i="1"/>
  <c r="H502" i="1"/>
  <c r="AF501" i="1"/>
  <c r="AC501" i="1"/>
  <c r="Z501" i="1"/>
  <c r="W501" i="1"/>
  <c r="T501" i="1"/>
  <c r="Q501" i="1"/>
  <c r="N501" i="1"/>
  <c r="K501" i="1"/>
  <c r="H501" i="1"/>
  <c r="AF500" i="1"/>
  <c r="AC500" i="1"/>
  <c r="Z500" i="1"/>
  <c r="W500" i="1"/>
  <c r="T500" i="1"/>
  <c r="Q500" i="1"/>
  <c r="N500" i="1"/>
  <c r="K500" i="1"/>
  <c r="H500" i="1"/>
  <c r="AF499" i="1"/>
  <c r="AC499" i="1"/>
  <c r="Z499" i="1"/>
  <c r="W499" i="1"/>
  <c r="T499" i="1"/>
  <c r="Q499" i="1"/>
  <c r="N499" i="1"/>
  <c r="K499" i="1"/>
  <c r="H499" i="1"/>
  <c r="BA502" i="1" s="1"/>
  <c r="AF497" i="1"/>
  <c r="AC497" i="1"/>
  <c r="Z497" i="1"/>
  <c r="W497" i="1"/>
  <c r="T497" i="1"/>
  <c r="Q497" i="1"/>
  <c r="N497" i="1"/>
  <c r="K497" i="1"/>
  <c r="H497" i="1"/>
  <c r="AF496" i="1"/>
  <c r="AC496" i="1"/>
  <c r="T496" i="1"/>
  <c r="Q496" i="1"/>
  <c r="N496" i="1"/>
  <c r="K496" i="1"/>
  <c r="H496" i="1"/>
  <c r="AF495" i="1"/>
  <c r="AC495" i="1"/>
  <c r="Z495" i="1"/>
  <c r="W495" i="1"/>
  <c r="T495" i="1"/>
  <c r="Q495" i="1"/>
  <c r="N495" i="1"/>
  <c r="K495" i="1"/>
  <c r="H495" i="1"/>
  <c r="AF494" i="1"/>
  <c r="AC494" i="1"/>
  <c r="Z494" i="1"/>
  <c r="W494" i="1"/>
  <c r="T494" i="1"/>
  <c r="Q494" i="1"/>
  <c r="N494" i="1"/>
  <c r="K494" i="1"/>
  <c r="H494" i="1"/>
  <c r="AF493" i="1"/>
  <c r="AC493" i="1"/>
  <c r="Z493" i="1"/>
  <c r="W493" i="1"/>
  <c r="T493" i="1"/>
  <c r="Q493" i="1"/>
  <c r="N493" i="1"/>
  <c r="K493" i="1"/>
  <c r="H493" i="1"/>
  <c r="AF492" i="1"/>
  <c r="AC492" i="1"/>
  <c r="Z492" i="1"/>
  <c r="W492" i="1"/>
  <c r="T492" i="1"/>
  <c r="Q492" i="1"/>
  <c r="N492" i="1"/>
  <c r="K492" i="1"/>
  <c r="H492" i="1"/>
  <c r="BA495" i="1" s="1"/>
  <c r="AF114" i="1"/>
  <c r="AC114" i="1"/>
  <c r="Z114" i="1"/>
  <c r="W114" i="1"/>
  <c r="T114" i="1"/>
  <c r="Q114" i="1"/>
  <c r="N114" i="1"/>
  <c r="K114" i="1"/>
  <c r="H114" i="1"/>
  <c r="AF113" i="1"/>
  <c r="AC113" i="1"/>
  <c r="Z113" i="1"/>
  <c r="W113" i="1"/>
  <c r="T113" i="1"/>
  <c r="Q113" i="1"/>
  <c r="N113" i="1"/>
  <c r="K113" i="1"/>
  <c r="H113" i="1"/>
  <c r="AF112" i="1"/>
  <c r="AC112" i="1"/>
  <c r="Z112" i="1"/>
  <c r="W112" i="1"/>
  <c r="T112" i="1"/>
  <c r="Q112" i="1"/>
  <c r="N112" i="1"/>
  <c r="K112" i="1"/>
  <c r="H112" i="1"/>
  <c r="AF111" i="1"/>
  <c r="AC111" i="1"/>
  <c r="Z111" i="1"/>
  <c r="W111" i="1"/>
  <c r="T111" i="1"/>
  <c r="Q111" i="1"/>
  <c r="N111" i="1"/>
  <c r="K111" i="1"/>
  <c r="H111" i="1"/>
  <c r="AF110" i="1"/>
  <c r="AC110" i="1"/>
  <c r="Z110" i="1"/>
  <c r="W110" i="1"/>
  <c r="T110" i="1"/>
  <c r="Q110" i="1"/>
  <c r="N110" i="1"/>
  <c r="K110" i="1"/>
  <c r="H110" i="1"/>
  <c r="AF109" i="1"/>
  <c r="AC109" i="1"/>
  <c r="Z109" i="1"/>
  <c r="W109" i="1"/>
  <c r="T109" i="1"/>
  <c r="Q109" i="1"/>
  <c r="N109" i="1"/>
  <c r="K109" i="1"/>
  <c r="H109" i="1"/>
  <c r="BA113" i="1" s="1"/>
  <c r="AC107" i="1"/>
  <c r="Z107" i="1"/>
  <c r="W107" i="1"/>
  <c r="T107" i="1"/>
  <c r="Q107" i="1"/>
  <c r="N107" i="1"/>
  <c r="K107" i="1"/>
  <c r="H107" i="1"/>
  <c r="AF106" i="1"/>
  <c r="AC106" i="1"/>
  <c r="Z106" i="1"/>
  <c r="W106" i="1"/>
  <c r="T106" i="1"/>
  <c r="Q106" i="1"/>
  <c r="N106" i="1"/>
  <c r="K106" i="1"/>
  <c r="H106" i="1"/>
  <c r="AF105" i="1"/>
  <c r="AC105" i="1"/>
  <c r="Z105" i="1"/>
  <c r="W105" i="1"/>
  <c r="T105" i="1"/>
  <c r="Q105" i="1"/>
  <c r="N105" i="1"/>
  <c r="K105" i="1"/>
  <c r="H105" i="1"/>
  <c r="AF104" i="1"/>
  <c r="AC104" i="1"/>
  <c r="Z104" i="1"/>
  <c r="W104" i="1"/>
  <c r="T104" i="1"/>
  <c r="Q104" i="1"/>
  <c r="N104" i="1"/>
  <c r="K104" i="1"/>
  <c r="H104" i="1"/>
  <c r="AF103" i="1"/>
  <c r="AC103" i="1"/>
  <c r="Z103" i="1"/>
  <c r="W103" i="1"/>
  <c r="T103" i="1"/>
  <c r="Q103" i="1"/>
  <c r="N103" i="1"/>
  <c r="K103" i="1"/>
  <c r="H103" i="1"/>
  <c r="AF102" i="1"/>
  <c r="AC102" i="1"/>
  <c r="Z102" i="1"/>
  <c r="W102" i="1"/>
  <c r="T102" i="1"/>
  <c r="Q102" i="1"/>
  <c r="N102" i="1"/>
  <c r="K102" i="1"/>
  <c r="H102" i="1"/>
  <c r="AF100" i="1"/>
  <c r="AC100" i="1"/>
  <c r="Z100" i="1"/>
  <c r="W100" i="1"/>
  <c r="T100" i="1"/>
  <c r="Q100" i="1"/>
  <c r="N100" i="1"/>
  <c r="K100" i="1"/>
  <c r="H100" i="1"/>
  <c r="AF99" i="1"/>
  <c r="AC99" i="1"/>
  <c r="Z99" i="1"/>
  <c r="W99" i="1"/>
  <c r="T99" i="1"/>
  <c r="Q99" i="1"/>
  <c r="N99" i="1"/>
  <c r="K99" i="1"/>
  <c r="H99" i="1"/>
  <c r="AF98" i="1"/>
  <c r="AC98" i="1"/>
  <c r="T98" i="1"/>
  <c r="Q98" i="1"/>
  <c r="N98" i="1"/>
  <c r="K98" i="1"/>
  <c r="H98" i="1"/>
  <c r="AF97" i="1"/>
  <c r="AC97" i="1"/>
  <c r="Z97" i="1"/>
  <c r="W97" i="1"/>
  <c r="T97" i="1"/>
  <c r="Q97" i="1"/>
  <c r="N97" i="1"/>
  <c r="K97" i="1"/>
  <c r="H97" i="1"/>
  <c r="AF96" i="1"/>
  <c r="AC96" i="1"/>
  <c r="Z96" i="1"/>
  <c r="W96" i="1"/>
  <c r="T96" i="1"/>
  <c r="Q96" i="1"/>
  <c r="N96" i="1"/>
  <c r="K96" i="1"/>
  <c r="H96" i="1"/>
  <c r="AF95" i="1"/>
  <c r="AC95" i="1"/>
  <c r="Z95" i="1"/>
  <c r="W95" i="1"/>
  <c r="T95" i="1"/>
  <c r="Q95" i="1"/>
  <c r="N95" i="1"/>
  <c r="K95" i="1"/>
  <c r="H95" i="1"/>
  <c r="BA98" i="1" s="1"/>
  <c r="AF93" i="1"/>
  <c r="AC93" i="1"/>
  <c r="Z93" i="1"/>
  <c r="W93" i="1"/>
  <c r="T93" i="1"/>
  <c r="Q93" i="1"/>
  <c r="N93" i="1"/>
  <c r="K93" i="1"/>
  <c r="H93" i="1"/>
  <c r="AF92" i="1"/>
  <c r="AC92" i="1"/>
  <c r="Z92" i="1"/>
  <c r="W92" i="1"/>
  <c r="T92" i="1"/>
  <c r="Q92" i="1"/>
  <c r="N92" i="1"/>
  <c r="K92" i="1"/>
  <c r="H92" i="1"/>
  <c r="AF91" i="1"/>
  <c r="AC91" i="1"/>
  <c r="Z91" i="1"/>
  <c r="W91" i="1"/>
  <c r="T91" i="1"/>
  <c r="Q91" i="1"/>
  <c r="N91" i="1"/>
  <c r="K91" i="1"/>
  <c r="H91" i="1"/>
  <c r="AF90" i="1"/>
  <c r="AC90" i="1"/>
  <c r="Z90" i="1"/>
  <c r="W90" i="1"/>
  <c r="T90" i="1"/>
  <c r="Q90" i="1"/>
  <c r="N90" i="1"/>
  <c r="K90" i="1"/>
  <c r="H90" i="1"/>
  <c r="AF89" i="1"/>
  <c r="AC89" i="1"/>
  <c r="Z89" i="1"/>
  <c r="W89" i="1"/>
  <c r="T89" i="1"/>
  <c r="Q89" i="1"/>
  <c r="N89" i="1"/>
  <c r="K89" i="1"/>
  <c r="H89" i="1"/>
  <c r="AF88" i="1"/>
  <c r="AC88" i="1"/>
  <c r="Z88" i="1"/>
  <c r="W88" i="1"/>
  <c r="T88" i="1"/>
  <c r="Q88" i="1"/>
  <c r="N88" i="1"/>
  <c r="K88" i="1"/>
  <c r="H88" i="1"/>
  <c r="BA91" i="1" s="1"/>
  <c r="AF86" i="1"/>
  <c r="AC86" i="1"/>
  <c r="Z86" i="1"/>
  <c r="W86" i="1"/>
  <c r="T86" i="1"/>
  <c r="Q86" i="1"/>
  <c r="N86" i="1"/>
  <c r="K86" i="1"/>
  <c r="H86" i="1"/>
  <c r="AF85" i="1"/>
  <c r="AC85" i="1"/>
  <c r="Z85" i="1"/>
  <c r="W85" i="1"/>
  <c r="T85" i="1"/>
  <c r="Q85" i="1"/>
  <c r="N85" i="1"/>
  <c r="K85" i="1"/>
  <c r="H85" i="1"/>
  <c r="AF84" i="1"/>
  <c r="AC84" i="1"/>
  <c r="Z84" i="1"/>
  <c r="W84" i="1"/>
  <c r="T84" i="1"/>
  <c r="Q84" i="1"/>
  <c r="N84" i="1"/>
  <c r="K84" i="1"/>
  <c r="H84" i="1"/>
  <c r="AF83" i="1"/>
  <c r="AC83" i="1"/>
  <c r="Z83" i="1"/>
  <c r="W83" i="1"/>
  <c r="T83" i="1"/>
  <c r="Q83" i="1"/>
  <c r="N83" i="1"/>
  <c r="K83" i="1"/>
  <c r="H83" i="1"/>
  <c r="AF82" i="1"/>
  <c r="AC82" i="1"/>
  <c r="Z82" i="1"/>
  <c r="W82" i="1"/>
  <c r="T82" i="1"/>
  <c r="Q82" i="1"/>
  <c r="N82" i="1"/>
  <c r="K82" i="1"/>
  <c r="H82" i="1"/>
  <c r="AF81" i="1"/>
  <c r="AC81" i="1"/>
  <c r="Z81" i="1"/>
  <c r="W81" i="1"/>
  <c r="T81" i="1"/>
  <c r="Q81" i="1"/>
  <c r="N81" i="1"/>
  <c r="K81" i="1"/>
  <c r="H81" i="1"/>
  <c r="BA84" i="1" s="1"/>
  <c r="AF79" i="1"/>
  <c r="AC79" i="1"/>
  <c r="Z79" i="1"/>
  <c r="W79" i="1"/>
  <c r="T79" i="1"/>
  <c r="Q79" i="1"/>
  <c r="N79" i="1"/>
  <c r="K79" i="1"/>
  <c r="H79" i="1"/>
  <c r="AC78" i="1"/>
  <c r="Z78" i="1"/>
  <c r="W78" i="1"/>
  <c r="T78" i="1"/>
  <c r="Q78" i="1"/>
  <c r="N78" i="1"/>
  <c r="K78" i="1"/>
  <c r="H78" i="1"/>
  <c r="AF77" i="1"/>
  <c r="AC77" i="1"/>
  <c r="Z77" i="1"/>
  <c r="W77" i="1"/>
  <c r="T77" i="1"/>
  <c r="Q77" i="1"/>
  <c r="N77" i="1"/>
  <c r="K77" i="1"/>
  <c r="H77" i="1"/>
  <c r="AF76" i="1"/>
  <c r="AC76" i="1"/>
  <c r="Z76" i="1"/>
  <c r="W76" i="1"/>
  <c r="T76" i="1"/>
  <c r="Q76" i="1"/>
  <c r="N76" i="1"/>
  <c r="K76" i="1"/>
  <c r="H76" i="1"/>
  <c r="AF75" i="1"/>
  <c r="AC75" i="1"/>
  <c r="Z75" i="1"/>
  <c r="W75" i="1"/>
  <c r="T75" i="1"/>
  <c r="Q75" i="1"/>
  <c r="N75" i="1"/>
  <c r="K75" i="1"/>
  <c r="H75" i="1"/>
  <c r="AF74" i="1"/>
  <c r="AC74" i="1"/>
  <c r="Z74" i="1"/>
  <c r="W74" i="1"/>
  <c r="T74" i="1"/>
  <c r="Q74" i="1"/>
  <c r="N74" i="1"/>
  <c r="K74" i="1"/>
  <c r="H74" i="1"/>
  <c r="AF483" i="1"/>
  <c r="AC483" i="1"/>
  <c r="W483" i="1"/>
  <c r="T483" i="1"/>
  <c r="Q483" i="1"/>
  <c r="N483" i="1"/>
  <c r="K483" i="1"/>
  <c r="H483" i="1"/>
  <c r="AF482" i="1"/>
  <c r="AC482" i="1"/>
  <c r="Z482" i="1"/>
  <c r="T482" i="1"/>
  <c r="Q482" i="1"/>
  <c r="N482" i="1"/>
  <c r="K482" i="1"/>
  <c r="H482" i="1"/>
  <c r="AF481" i="1"/>
  <c r="AC481" i="1"/>
  <c r="Z481" i="1"/>
  <c r="W481" i="1"/>
  <c r="T481" i="1"/>
  <c r="Q481" i="1"/>
  <c r="N481" i="1"/>
  <c r="K481" i="1"/>
  <c r="H481" i="1"/>
  <c r="AF480" i="1"/>
  <c r="AC480" i="1"/>
  <c r="Z480" i="1"/>
  <c r="W480" i="1"/>
  <c r="T480" i="1"/>
  <c r="Q480" i="1"/>
  <c r="N480" i="1"/>
  <c r="K480" i="1"/>
  <c r="H480" i="1"/>
  <c r="AF479" i="1"/>
  <c r="AC479" i="1"/>
  <c r="Z479" i="1"/>
  <c r="W479" i="1"/>
  <c r="T479" i="1"/>
  <c r="Q479" i="1"/>
  <c r="N479" i="1"/>
  <c r="K479" i="1"/>
  <c r="H479" i="1"/>
  <c r="AF478" i="1"/>
  <c r="AC478" i="1"/>
  <c r="Z478" i="1"/>
  <c r="W478" i="1"/>
  <c r="T478" i="1"/>
  <c r="Q478" i="1"/>
  <c r="N478" i="1"/>
  <c r="K478" i="1"/>
  <c r="H478" i="1"/>
  <c r="BA481" i="1" s="1"/>
  <c r="AF476" i="1"/>
  <c r="AC476" i="1"/>
  <c r="Z476" i="1"/>
  <c r="W476" i="1"/>
  <c r="T476" i="1"/>
  <c r="Q476" i="1"/>
  <c r="N476" i="1"/>
  <c r="K476" i="1"/>
  <c r="AF475" i="1"/>
  <c r="AC475" i="1"/>
  <c r="Z475" i="1"/>
  <c r="W475" i="1"/>
  <c r="T475" i="1"/>
  <c r="Q475" i="1"/>
  <c r="N475" i="1"/>
  <c r="K475" i="1"/>
  <c r="H475" i="1"/>
  <c r="AF474" i="1"/>
  <c r="AC474" i="1"/>
  <c r="Z474" i="1"/>
  <c r="W474" i="1"/>
  <c r="T474" i="1"/>
  <c r="Q474" i="1"/>
  <c r="N474" i="1"/>
  <c r="K474" i="1"/>
  <c r="H474" i="1"/>
  <c r="AF473" i="1"/>
  <c r="AC473" i="1"/>
  <c r="Z473" i="1"/>
  <c r="W473" i="1"/>
  <c r="T473" i="1"/>
  <c r="Q473" i="1"/>
  <c r="N473" i="1"/>
  <c r="K473" i="1"/>
  <c r="H473" i="1"/>
  <c r="AF472" i="1"/>
  <c r="AC472" i="1"/>
  <c r="Z472" i="1"/>
  <c r="W472" i="1"/>
  <c r="T472" i="1"/>
  <c r="Q472" i="1"/>
  <c r="N472" i="1"/>
  <c r="K472" i="1"/>
  <c r="H472" i="1"/>
  <c r="AF471" i="1"/>
  <c r="AC471" i="1"/>
  <c r="Z471" i="1"/>
  <c r="W471" i="1"/>
  <c r="T471" i="1"/>
  <c r="Q471" i="1"/>
  <c r="N471" i="1"/>
  <c r="K471" i="1"/>
  <c r="H471" i="1"/>
  <c r="BA474" i="1" s="1"/>
  <c r="AF72" i="1"/>
  <c r="AC72" i="1"/>
  <c r="Z72" i="1"/>
  <c r="W72" i="1"/>
  <c r="T72" i="1"/>
  <c r="Q72" i="1"/>
  <c r="N72" i="1"/>
  <c r="K72" i="1"/>
  <c r="H72" i="1"/>
  <c r="AF71" i="1"/>
  <c r="AC71" i="1"/>
  <c r="Z71" i="1"/>
  <c r="W71" i="1"/>
  <c r="T71" i="1"/>
  <c r="Q71" i="1"/>
  <c r="N71" i="1"/>
  <c r="K71" i="1"/>
  <c r="H71" i="1"/>
  <c r="AF70" i="1"/>
  <c r="AC70" i="1"/>
  <c r="Z70" i="1"/>
  <c r="W70" i="1"/>
  <c r="T70" i="1"/>
  <c r="Q70" i="1"/>
  <c r="N70" i="1"/>
  <c r="K70" i="1"/>
  <c r="H70" i="1"/>
  <c r="AF69" i="1"/>
  <c r="AC69" i="1"/>
  <c r="Z69" i="1"/>
  <c r="W69" i="1"/>
  <c r="T69" i="1"/>
  <c r="Q69" i="1"/>
  <c r="N69" i="1"/>
  <c r="K69" i="1"/>
  <c r="H69" i="1"/>
  <c r="AF68" i="1"/>
  <c r="AC68" i="1"/>
  <c r="Z68" i="1"/>
  <c r="W68" i="1"/>
  <c r="T68" i="1"/>
  <c r="Q68" i="1"/>
  <c r="N68" i="1"/>
  <c r="K68" i="1"/>
  <c r="H68" i="1"/>
  <c r="AF67" i="1"/>
  <c r="AC67" i="1"/>
  <c r="Z67" i="1"/>
  <c r="W67" i="1"/>
  <c r="T67" i="1"/>
  <c r="Q67" i="1"/>
  <c r="N67" i="1"/>
  <c r="K67" i="1"/>
  <c r="H67" i="1"/>
  <c r="BA70" i="1" s="1"/>
  <c r="AF469" i="1"/>
  <c r="AC469" i="1"/>
  <c r="Z469" i="1"/>
  <c r="W469" i="1"/>
  <c r="T469" i="1"/>
  <c r="Q469" i="1"/>
  <c r="N469" i="1"/>
  <c r="K469" i="1"/>
  <c r="H469" i="1"/>
  <c r="AF468" i="1"/>
  <c r="AC468" i="1"/>
  <c r="Z468" i="1"/>
  <c r="W468" i="1"/>
  <c r="T468" i="1"/>
  <c r="Q468" i="1"/>
  <c r="N468" i="1"/>
  <c r="K468" i="1"/>
  <c r="H468" i="1"/>
  <c r="AF467" i="1"/>
  <c r="AC467" i="1"/>
  <c r="Z467" i="1"/>
  <c r="W467" i="1"/>
  <c r="T467" i="1"/>
  <c r="Q467" i="1"/>
  <c r="N467" i="1"/>
  <c r="K467" i="1"/>
  <c r="H467" i="1"/>
  <c r="AF466" i="1"/>
  <c r="AC466" i="1"/>
  <c r="Z466" i="1"/>
  <c r="W466" i="1"/>
  <c r="T466" i="1"/>
  <c r="Q466" i="1"/>
  <c r="N466" i="1"/>
  <c r="K466" i="1"/>
  <c r="H466" i="1"/>
  <c r="AF465" i="1"/>
  <c r="AC465" i="1"/>
  <c r="Z465" i="1"/>
  <c r="W465" i="1"/>
  <c r="T465" i="1"/>
  <c r="Q465" i="1"/>
  <c r="N465" i="1"/>
  <c r="K465" i="1"/>
  <c r="H465" i="1"/>
  <c r="AF464" i="1"/>
  <c r="AC464" i="1"/>
  <c r="Z464" i="1"/>
  <c r="W464" i="1"/>
  <c r="T464" i="1"/>
  <c r="Q464" i="1"/>
  <c r="N464" i="1"/>
  <c r="K464" i="1"/>
  <c r="H464" i="1"/>
  <c r="BA467" i="1" s="1"/>
  <c r="AF65" i="1"/>
  <c r="AC65" i="1"/>
  <c r="Z65" i="1"/>
  <c r="W65" i="1"/>
  <c r="T65" i="1"/>
  <c r="Q65" i="1"/>
  <c r="N65" i="1"/>
  <c r="K65" i="1"/>
  <c r="H65" i="1"/>
  <c r="AF64" i="1"/>
  <c r="AC64" i="1"/>
  <c r="Z64" i="1"/>
  <c r="W64" i="1"/>
  <c r="T64" i="1"/>
  <c r="Q64" i="1"/>
  <c r="N64" i="1"/>
  <c r="K64" i="1"/>
  <c r="H64" i="1"/>
  <c r="AF63" i="1"/>
  <c r="AC63" i="1"/>
  <c r="Z63" i="1"/>
  <c r="W63" i="1"/>
  <c r="T63" i="1"/>
  <c r="Q63" i="1"/>
  <c r="N63" i="1"/>
  <c r="K63" i="1"/>
  <c r="H63" i="1"/>
  <c r="AF62" i="1"/>
  <c r="AC62" i="1"/>
  <c r="Z62" i="1"/>
  <c r="W62" i="1"/>
  <c r="T62" i="1"/>
  <c r="Q62" i="1"/>
  <c r="N62" i="1"/>
  <c r="K62" i="1"/>
  <c r="H62" i="1"/>
  <c r="AF61" i="1"/>
  <c r="AC61" i="1"/>
  <c r="Z61" i="1"/>
  <c r="W61" i="1"/>
  <c r="T61" i="1"/>
  <c r="Q61" i="1"/>
  <c r="N61" i="1"/>
  <c r="K61" i="1"/>
  <c r="H61" i="1"/>
  <c r="AF60" i="1"/>
  <c r="AC60" i="1"/>
  <c r="Z60" i="1"/>
  <c r="W60" i="1"/>
  <c r="T60" i="1"/>
  <c r="Q60" i="1"/>
  <c r="N60" i="1"/>
  <c r="K60" i="1"/>
  <c r="H60" i="1"/>
  <c r="BA63" i="1" s="1"/>
  <c r="AF460" i="1"/>
  <c r="AC460" i="1"/>
  <c r="Z460" i="1"/>
  <c r="W460" i="1"/>
  <c r="T460" i="1"/>
  <c r="Q460" i="1"/>
  <c r="N460" i="1"/>
  <c r="K460" i="1"/>
  <c r="H460" i="1"/>
  <c r="AF459" i="1"/>
  <c r="AC459" i="1"/>
  <c r="Z459" i="1"/>
  <c r="W459" i="1"/>
  <c r="T459" i="1"/>
  <c r="Q459" i="1"/>
  <c r="N459" i="1"/>
  <c r="K459" i="1"/>
  <c r="H459" i="1"/>
  <c r="AF458" i="1"/>
  <c r="AC458" i="1"/>
  <c r="Z458" i="1"/>
  <c r="W458" i="1"/>
  <c r="T458" i="1"/>
  <c r="Q458" i="1"/>
  <c r="N458" i="1"/>
  <c r="K458" i="1"/>
  <c r="H458" i="1"/>
  <c r="AF457" i="1"/>
  <c r="AC457" i="1"/>
  <c r="Z457" i="1"/>
  <c r="W457" i="1"/>
  <c r="T457" i="1"/>
  <c r="Q457" i="1"/>
  <c r="N457" i="1"/>
  <c r="K457" i="1"/>
  <c r="H457" i="1"/>
  <c r="AF456" i="1"/>
  <c r="AC456" i="1"/>
  <c r="Z456" i="1"/>
  <c r="W456" i="1"/>
  <c r="T456" i="1"/>
  <c r="Q456" i="1"/>
  <c r="N456" i="1"/>
  <c r="K456" i="1"/>
  <c r="H456" i="1"/>
  <c r="AF455" i="1"/>
  <c r="AC455" i="1"/>
  <c r="Z455" i="1"/>
  <c r="W455" i="1"/>
  <c r="T455" i="1"/>
  <c r="Q455" i="1"/>
  <c r="N455" i="1"/>
  <c r="K455" i="1"/>
  <c r="H455" i="1"/>
  <c r="BA458" i="1" s="1"/>
  <c r="AF203" i="1"/>
  <c r="AC203" i="1"/>
  <c r="Z203" i="1"/>
  <c r="W203" i="1"/>
  <c r="T203" i="1"/>
  <c r="Q203" i="1"/>
  <c r="N203" i="1"/>
  <c r="K203" i="1"/>
  <c r="H203" i="1"/>
  <c r="AF202" i="1"/>
  <c r="Z202" i="1"/>
  <c r="W202" i="1"/>
  <c r="T202" i="1"/>
  <c r="Q202" i="1"/>
  <c r="N202" i="1"/>
  <c r="K202" i="1"/>
  <c r="H202" i="1"/>
  <c r="AF201" i="1"/>
  <c r="AC201" i="1"/>
  <c r="Z201" i="1"/>
  <c r="W201" i="1"/>
  <c r="T201" i="1"/>
  <c r="Q201" i="1"/>
  <c r="N201" i="1"/>
  <c r="K201" i="1"/>
  <c r="H201" i="1"/>
  <c r="AF200" i="1"/>
  <c r="AC200" i="1"/>
  <c r="Z200" i="1"/>
  <c r="W200" i="1"/>
  <c r="T200" i="1"/>
  <c r="Q200" i="1"/>
  <c r="H198" i="1"/>
  <c r="H199" i="1"/>
  <c r="H200" i="1"/>
  <c r="K198" i="1"/>
  <c r="K199" i="1"/>
  <c r="K200" i="1"/>
  <c r="N198" i="1"/>
  <c r="N199" i="1"/>
  <c r="N200" i="1"/>
  <c r="Q198" i="1"/>
  <c r="Q199" i="1"/>
  <c r="T198" i="1"/>
  <c r="T199" i="1"/>
  <c r="W198" i="1"/>
  <c r="W199" i="1"/>
  <c r="Z198" i="1"/>
  <c r="Z199" i="1"/>
  <c r="AC198" i="1"/>
  <c r="AC199" i="1"/>
  <c r="AF198" i="1"/>
  <c r="AF199" i="1"/>
  <c r="AF196" i="1"/>
  <c r="AC196" i="1"/>
  <c r="Z196" i="1"/>
  <c r="T196" i="1"/>
  <c r="Q196" i="1"/>
  <c r="N196" i="1"/>
  <c r="K196" i="1"/>
  <c r="H196" i="1"/>
  <c r="AF195" i="1"/>
  <c r="AC195" i="1"/>
  <c r="Z195" i="1"/>
  <c r="T195" i="1"/>
  <c r="Q195" i="1"/>
  <c r="N195" i="1"/>
  <c r="K195" i="1"/>
  <c r="H195" i="1"/>
  <c r="AF194" i="1"/>
  <c r="AC194" i="1"/>
  <c r="Z194" i="1"/>
  <c r="W194" i="1"/>
  <c r="T194" i="1"/>
  <c r="Q194" i="1"/>
  <c r="N194" i="1"/>
  <c r="K194" i="1"/>
  <c r="H194" i="1"/>
  <c r="AF193" i="1"/>
  <c r="AC193" i="1"/>
  <c r="Z193" i="1"/>
  <c r="W193" i="1"/>
  <c r="T193" i="1"/>
  <c r="H191" i="1"/>
  <c r="H192" i="1"/>
  <c r="H193" i="1"/>
  <c r="K191" i="1"/>
  <c r="K192" i="1"/>
  <c r="K193" i="1"/>
  <c r="N191" i="1"/>
  <c r="N192" i="1"/>
  <c r="N193" i="1"/>
  <c r="Q191" i="1"/>
  <c r="Q192" i="1"/>
  <c r="Q193" i="1"/>
  <c r="T191" i="1"/>
  <c r="T192" i="1"/>
  <c r="W191" i="1"/>
  <c r="W192" i="1"/>
  <c r="Z191" i="1"/>
  <c r="Z192" i="1"/>
  <c r="AC191" i="1"/>
  <c r="AC192" i="1"/>
  <c r="AF191" i="1"/>
  <c r="AF192" i="1"/>
  <c r="AF446" i="1"/>
  <c r="AC446" i="1"/>
  <c r="Z446" i="1"/>
  <c r="W446" i="1"/>
  <c r="T446" i="1"/>
  <c r="Q446" i="1"/>
  <c r="N446" i="1"/>
  <c r="K446" i="1"/>
  <c r="H446" i="1"/>
  <c r="AF445" i="1"/>
  <c r="AC445" i="1"/>
  <c r="Z445" i="1"/>
  <c r="W445" i="1"/>
  <c r="T445" i="1"/>
  <c r="Q445" i="1"/>
  <c r="N445" i="1"/>
  <c r="K445" i="1"/>
  <c r="H445" i="1"/>
  <c r="AF444" i="1"/>
  <c r="AC444" i="1"/>
  <c r="Z444" i="1"/>
  <c r="W444" i="1"/>
  <c r="T444" i="1"/>
  <c r="Q444" i="1"/>
  <c r="N444" i="1"/>
  <c r="K444" i="1"/>
  <c r="H444" i="1"/>
  <c r="AF443" i="1"/>
  <c r="AC443" i="1"/>
  <c r="Z443" i="1"/>
  <c r="W443" i="1"/>
  <c r="T443" i="1"/>
  <c r="Q443" i="1"/>
  <c r="N443" i="1"/>
  <c r="K443" i="1"/>
  <c r="H443" i="1"/>
  <c r="AF442" i="1"/>
  <c r="AC442" i="1"/>
  <c r="Z442" i="1"/>
  <c r="W442" i="1"/>
  <c r="T442" i="1"/>
  <c r="Q442" i="1"/>
  <c r="N442" i="1"/>
  <c r="K442" i="1"/>
  <c r="H442" i="1"/>
  <c r="AF441" i="1"/>
  <c r="AC441" i="1"/>
  <c r="Z441" i="1"/>
  <c r="W441" i="1"/>
  <c r="T441" i="1"/>
  <c r="Q441" i="1"/>
  <c r="N441" i="1"/>
  <c r="K441" i="1"/>
  <c r="H441" i="1"/>
  <c r="BA444" i="1" s="1"/>
  <c r="AF58" i="1"/>
  <c r="AC58" i="1"/>
  <c r="T58" i="1"/>
  <c r="Q58" i="1"/>
  <c r="N58" i="1"/>
  <c r="K58" i="1"/>
  <c r="H58" i="1"/>
  <c r="AF57" i="1"/>
  <c r="AC57" i="1"/>
  <c r="Z57" i="1"/>
  <c r="W57" i="1"/>
  <c r="T57" i="1"/>
  <c r="Q57" i="1"/>
  <c r="N57" i="1"/>
  <c r="K57" i="1"/>
  <c r="H57" i="1"/>
  <c r="AF56" i="1"/>
  <c r="AC56" i="1"/>
  <c r="Z56" i="1"/>
  <c r="W56" i="1"/>
  <c r="T56" i="1"/>
  <c r="Q56" i="1"/>
  <c r="N56" i="1"/>
  <c r="K56" i="1"/>
  <c r="H56" i="1"/>
  <c r="AF55" i="1"/>
  <c r="AC55" i="1"/>
  <c r="Z55" i="1"/>
  <c r="W55" i="1"/>
  <c r="T55" i="1"/>
  <c r="Q55" i="1"/>
  <c r="N55" i="1"/>
  <c r="K55" i="1"/>
  <c r="H55" i="1"/>
  <c r="AF54" i="1"/>
  <c r="AC54" i="1"/>
  <c r="Z54" i="1"/>
  <c r="W54" i="1"/>
  <c r="T54" i="1"/>
  <c r="Q54" i="1"/>
  <c r="N54" i="1"/>
  <c r="K54" i="1"/>
  <c r="H54" i="1"/>
  <c r="AF53" i="1"/>
  <c r="AC53" i="1"/>
  <c r="Z53" i="1"/>
  <c r="W53" i="1"/>
  <c r="T53" i="1"/>
  <c r="Q53" i="1"/>
  <c r="N53" i="1"/>
  <c r="K53" i="1"/>
  <c r="H53" i="1"/>
  <c r="AF168" i="1"/>
  <c r="AC168" i="1"/>
  <c r="Z168" i="1"/>
  <c r="W168" i="1"/>
  <c r="T168" i="1"/>
  <c r="Q168" i="1"/>
  <c r="N168" i="1"/>
  <c r="K168" i="1"/>
  <c r="H168" i="1"/>
  <c r="AF152" i="1"/>
  <c r="AC152" i="1"/>
  <c r="Z152" i="1"/>
  <c r="W152" i="1"/>
  <c r="T152" i="1"/>
  <c r="Q152" i="1"/>
  <c r="N152" i="1"/>
  <c r="K152" i="1"/>
  <c r="H152" i="1"/>
  <c r="AF151" i="1"/>
  <c r="AC151" i="1"/>
  <c r="Z151" i="1"/>
  <c r="W151" i="1"/>
  <c r="T151" i="1"/>
  <c r="Q151" i="1"/>
  <c r="N151" i="1"/>
  <c r="K151" i="1"/>
  <c r="H151" i="1"/>
  <c r="AF150" i="1"/>
  <c r="AC150" i="1"/>
  <c r="Z150" i="1"/>
  <c r="W150" i="1"/>
  <c r="T150" i="1"/>
  <c r="Q150" i="1"/>
  <c r="N150" i="1"/>
  <c r="K150" i="1"/>
  <c r="H150" i="1"/>
  <c r="AF149" i="1"/>
  <c r="AC149" i="1"/>
  <c r="Z149" i="1"/>
  <c r="W149" i="1"/>
  <c r="T149" i="1"/>
  <c r="Q149" i="1"/>
  <c r="N149" i="1"/>
  <c r="K149" i="1"/>
  <c r="H149" i="1"/>
  <c r="AF148" i="1"/>
  <c r="AC148" i="1"/>
  <c r="Z148" i="1"/>
  <c r="W148" i="1"/>
  <c r="T148" i="1"/>
  <c r="Q148" i="1"/>
  <c r="N148" i="1"/>
  <c r="K148" i="1"/>
  <c r="H148" i="1"/>
  <c r="AF147" i="1"/>
  <c r="AC147" i="1"/>
  <c r="Z147" i="1"/>
  <c r="W147" i="1"/>
  <c r="T147" i="1"/>
  <c r="Q147" i="1"/>
  <c r="N147" i="1"/>
  <c r="K147" i="1"/>
  <c r="H147" i="1"/>
  <c r="BA150" i="1" s="1"/>
  <c r="AF145" i="1"/>
  <c r="AC145" i="1"/>
  <c r="T145" i="1"/>
  <c r="Q145" i="1"/>
  <c r="N145" i="1"/>
  <c r="K145" i="1"/>
  <c r="H145" i="1"/>
  <c r="AF144" i="1"/>
  <c r="AC144" i="1"/>
  <c r="Z144" i="1"/>
  <c r="T144" i="1"/>
  <c r="Q144" i="1"/>
  <c r="N144" i="1"/>
  <c r="K144" i="1"/>
  <c r="H144" i="1"/>
  <c r="AF143" i="1"/>
  <c r="AC143" i="1"/>
  <c r="Z143" i="1"/>
  <c r="W143" i="1"/>
  <c r="T143" i="1"/>
  <c r="Q143" i="1"/>
  <c r="K143" i="1"/>
  <c r="H143" i="1"/>
  <c r="AF142" i="1"/>
  <c r="AC142" i="1"/>
  <c r="Z142" i="1"/>
  <c r="W142" i="1"/>
  <c r="T142" i="1"/>
  <c r="H140" i="1"/>
  <c r="H141" i="1"/>
  <c r="H142" i="1"/>
  <c r="K140" i="1"/>
  <c r="K141" i="1"/>
  <c r="K142" i="1"/>
  <c r="N140" i="1"/>
  <c r="N141" i="1"/>
  <c r="N142" i="1"/>
  <c r="Q140" i="1"/>
  <c r="Q141" i="1"/>
  <c r="Q142" i="1"/>
  <c r="T140" i="1"/>
  <c r="T141" i="1"/>
  <c r="W140" i="1"/>
  <c r="W141" i="1"/>
  <c r="Z140" i="1"/>
  <c r="Z141" i="1"/>
  <c r="AC140" i="1"/>
  <c r="AC141" i="1"/>
  <c r="AF140" i="1"/>
  <c r="AF141" i="1"/>
  <c r="AF563" i="1"/>
  <c r="AC563" i="1"/>
  <c r="W563" i="1"/>
  <c r="T563" i="1"/>
  <c r="Q563" i="1"/>
  <c r="N563" i="1"/>
  <c r="K563" i="1"/>
  <c r="H563" i="1"/>
  <c r="AF562" i="1"/>
  <c r="AC562" i="1"/>
  <c r="Z562" i="1"/>
  <c r="W562" i="1"/>
  <c r="T562" i="1"/>
  <c r="Q562" i="1"/>
  <c r="N562" i="1"/>
  <c r="K562" i="1"/>
  <c r="H562" i="1"/>
  <c r="AF561" i="1"/>
  <c r="AC561" i="1"/>
  <c r="Z561" i="1"/>
  <c r="W561" i="1"/>
  <c r="T561" i="1"/>
  <c r="Q561" i="1"/>
  <c r="N561" i="1"/>
  <c r="K561" i="1"/>
  <c r="H561" i="1"/>
  <c r="AF560" i="1"/>
  <c r="AC560" i="1"/>
  <c r="Z560" i="1"/>
  <c r="W560" i="1"/>
  <c r="T560" i="1"/>
  <c r="Q560" i="1"/>
  <c r="N560" i="1"/>
  <c r="K560" i="1"/>
  <c r="H560" i="1"/>
  <c r="AF559" i="1"/>
  <c r="AC559" i="1"/>
  <c r="Z559" i="1"/>
  <c r="W559" i="1"/>
  <c r="T559" i="1"/>
  <c r="Q559" i="1"/>
  <c r="N559" i="1"/>
  <c r="K559" i="1"/>
  <c r="H559" i="1"/>
  <c r="AF558" i="1"/>
  <c r="AC558" i="1"/>
  <c r="Z558" i="1"/>
  <c r="W558" i="1"/>
  <c r="T558" i="1"/>
  <c r="Q558" i="1"/>
  <c r="N558" i="1"/>
  <c r="K558" i="1"/>
  <c r="H558" i="1"/>
  <c r="BA561" i="1" s="1"/>
  <c r="AF438" i="1"/>
  <c r="AC438" i="1"/>
  <c r="Z438" i="1"/>
  <c r="T438" i="1"/>
  <c r="Q438" i="1"/>
  <c r="K438" i="1"/>
  <c r="H438" i="1"/>
  <c r="AF437" i="1"/>
  <c r="AC437" i="1"/>
  <c r="Z437" i="1"/>
  <c r="T437" i="1"/>
  <c r="Q437" i="1"/>
  <c r="K437" i="1"/>
  <c r="H437" i="1"/>
  <c r="AF436" i="1"/>
  <c r="AC436" i="1"/>
  <c r="Z436" i="1"/>
  <c r="W436" i="1"/>
  <c r="T436" i="1"/>
  <c r="Q436" i="1"/>
  <c r="K436" i="1"/>
  <c r="H436" i="1"/>
  <c r="AF435" i="1"/>
  <c r="AC435" i="1"/>
  <c r="Z435" i="1"/>
  <c r="W435" i="1"/>
  <c r="T435" i="1"/>
  <c r="Q435" i="1"/>
  <c r="K435" i="1"/>
  <c r="H435" i="1"/>
  <c r="AF434" i="1"/>
  <c r="AC434" i="1"/>
  <c r="Z434" i="1"/>
  <c r="W434" i="1"/>
  <c r="T434" i="1"/>
  <c r="Q434" i="1"/>
  <c r="N434" i="1"/>
  <c r="K434" i="1"/>
  <c r="H434" i="1"/>
  <c r="AF433" i="1"/>
  <c r="AC433" i="1"/>
  <c r="Z433" i="1"/>
  <c r="W433" i="1"/>
  <c r="T433" i="1"/>
  <c r="Q433" i="1"/>
  <c r="N433" i="1"/>
  <c r="K433" i="1"/>
  <c r="H433" i="1"/>
  <c r="BA436" i="1" s="1"/>
  <c r="AF138" i="1"/>
  <c r="AC138" i="1"/>
  <c r="Z138" i="1"/>
  <c r="W138" i="1"/>
  <c r="T138" i="1"/>
  <c r="Q138" i="1"/>
  <c r="N138" i="1"/>
  <c r="K138" i="1"/>
  <c r="H138" i="1"/>
  <c r="AF137" i="1"/>
  <c r="AC137" i="1"/>
  <c r="Z137" i="1"/>
  <c r="W137" i="1"/>
  <c r="T137" i="1"/>
  <c r="Q137" i="1"/>
  <c r="N137" i="1"/>
  <c r="K137" i="1"/>
  <c r="H137" i="1"/>
  <c r="AF136" i="1"/>
  <c r="AC136" i="1"/>
  <c r="Z136" i="1"/>
  <c r="W136" i="1"/>
  <c r="T136" i="1"/>
  <c r="Q136" i="1"/>
  <c r="N136" i="1"/>
  <c r="K136" i="1"/>
  <c r="H136" i="1"/>
  <c r="AF135" i="1"/>
  <c r="AC135" i="1"/>
  <c r="Z135" i="1"/>
  <c r="W135" i="1"/>
  <c r="T135" i="1"/>
  <c r="Q135" i="1"/>
  <c r="N135" i="1"/>
  <c r="K135" i="1"/>
  <c r="H135" i="1"/>
  <c r="AF134" i="1"/>
  <c r="AC134" i="1"/>
  <c r="Z134" i="1"/>
  <c r="W134" i="1"/>
  <c r="T134" i="1"/>
  <c r="Q134" i="1"/>
  <c r="N134" i="1"/>
  <c r="K134" i="1"/>
  <c r="H134" i="1"/>
  <c r="AF133" i="1"/>
  <c r="AC133" i="1"/>
  <c r="Z133" i="1"/>
  <c r="W133" i="1"/>
  <c r="T133" i="1"/>
  <c r="Q133" i="1"/>
  <c r="N133" i="1"/>
  <c r="K133" i="1"/>
  <c r="H133" i="1"/>
  <c r="BA136" i="1" s="1"/>
  <c r="O649" i="1"/>
  <c r="O652" i="1" s="1"/>
  <c r="BA71" i="2" l="1"/>
  <c r="BA106" i="2"/>
  <c r="BA57" i="2"/>
  <c r="AF641" i="1"/>
  <c r="AG654" i="1" s="1"/>
  <c r="AG656" i="1" s="1"/>
  <c r="BI386" i="3"/>
  <c r="BN383" i="3" s="1"/>
  <c r="BE386" i="3"/>
  <c r="BE384" i="3"/>
  <c r="BA50" i="2"/>
  <c r="AF195" i="2"/>
  <c r="BA99" i="2"/>
  <c r="BA143" i="1"/>
  <c r="BA56" i="1"/>
  <c r="BA194" i="1"/>
  <c r="BA201" i="1"/>
  <c r="BA77" i="1"/>
  <c r="BA105" i="1"/>
  <c r="BA173" i="1"/>
  <c r="BA274" i="1"/>
  <c r="BA323" i="1"/>
  <c r="BA119" i="1"/>
  <c r="BA429" i="1"/>
  <c r="BA10" i="1"/>
  <c r="AA655" i="1"/>
  <c r="Z718" i="1" s="1"/>
  <c r="BA17" i="1"/>
  <c r="BA24" i="1"/>
  <c r="BA31" i="1"/>
  <c r="BA126" i="1"/>
  <c r="BA164" i="1"/>
  <c r="BA187" i="1"/>
  <c r="BA330" i="1"/>
  <c r="BA218" i="1"/>
  <c r="BA239" i="1"/>
  <c r="BA260" i="1"/>
  <c r="BA267" i="1"/>
  <c r="BA295" i="1"/>
  <c r="BA302" i="1"/>
  <c r="BA309" i="1"/>
  <c r="BA415" i="1"/>
  <c r="BA422" i="1"/>
  <c r="BA594" i="1"/>
  <c r="BA622" i="1"/>
  <c r="W693" i="1"/>
  <c r="BA44" i="1"/>
  <c r="BA253" i="1"/>
  <c r="BA516" i="1"/>
  <c r="BA316" i="1"/>
  <c r="BA232" i="1"/>
  <c r="BA157" i="1"/>
  <c r="BB708" i="1"/>
  <c r="BA36" i="2"/>
  <c r="BA43" i="2"/>
  <c r="BB166" i="2"/>
  <c r="B34" i="4"/>
  <c r="B16" i="4"/>
  <c r="AL641" i="1"/>
  <c r="AM654" i="1" s="1"/>
  <c r="AI101" i="5"/>
  <c r="P346" i="3"/>
  <c r="Q404" i="3"/>
  <c r="Q382" i="3"/>
  <c r="BD121" i="3"/>
  <c r="L382" i="3"/>
  <c r="K393" i="3" s="1"/>
  <c r="K404" i="3"/>
  <c r="BE404" i="3" s="1"/>
  <c r="K382" i="3"/>
  <c r="T405" i="3"/>
  <c r="T381" i="3"/>
  <c r="W310" i="3"/>
  <c r="W405" i="3"/>
  <c r="W381" i="3"/>
  <c r="BD202" i="3"/>
  <c r="T403" i="3"/>
  <c r="T382" i="3"/>
  <c r="T215" i="3"/>
  <c r="T419" i="3"/>
  <c r="BD189" i="3"/>
  <c r="T406" i="3"/>
  <c r="BE406" i="3" s="1"/>
  <c r="AJ708" i="1"/>
  <c r="BC156" i="2"/>
  <c r="AG184" i="2"/>
  <c r="AD182" i="2"/>
  <c r="AD183" i="2"/>
  <c r="AD179" i="2"/>
  <c r="AD181" i="2"/>
  <c r="AD180" i="2"/>
  <c r="Q692" i="1"/>
  <c r="BB692" i="1" s="1"/>
  <c r="BG692" i="1" s="1"/>
  <c r="W697" i="1"/>
  <c r="K693" i="1"/>
  <c r="BB693" i="1" s="1"/>
  <c r="AD708" i="1"/>
  <c r="AD695" i="1"/>
  <c r="AD696" i="1"/>
  <c r="AD693" i="1"/>
  <c r="AD694" i="1"/>
  <c r="AD692" i="1"/>
  <c r="AD697" i="1" s="1"/>
  <c r="AJ695" i="1"/>
  <c r="AJ696" i="1"/>
  <c r="AJ693" i="1"/>
  <c r="AJ692" i="1"/>
  <c r="AJ697" i="1" s="1"/>
  <c r="BB672" i="1"/>
  <c r="P641" i="1"/>
  <c r="BA180" i="1"/>
  <c r="J641" i="1"/>
  <c r="Z347" i="3"/>
  <c r="AB348" i="3"/>
  <c r="AD359" i="3" s="1"/>
  <c r="AD361" i="3" s="1"/>
  <c r="AB346" i="3"/>
  <c r="E29" i="4" s="1"/>
  <c r="Z342" i="3"/>
  <c r="AG131" i="2"/>
  <c r="T641" i="1"/>
  <c r="W46" i="1"/>
  <c r="BA46" i="1" s="1"/>
  <c r="U131" i="2"/>
  <c r="O131" i="2"/>
  <c r="AA131" i="2"/>
  <c r="S75" i="5"/>
  <c r="O74" i="5"/>
  <c r="O75" i="5" s="1"/>
  <c r="R74" i="5"/>
  <c r="S82" i="5" s="1"/>
  <c r="BD79" i="3"/>
  <c r="BD86" i="3" s="1"/>
  <c r="D29" i="4"/>
  <c r="B28" i="4"/>
  <c r="B4" i="4"/>
  <c r="I642" i="1"/>
  <c r="I653" i="1"/>
  <c r="X652" i="1"/>
  <c r="AQ349" i="3"/>
  <c r="AL642" i="1"/>
  <c r="AR344" i="3"/>
  <c r="AR342" i="3"/>
  <c r="AR346" i="3"/>
  <c r="AS349" i="3"/>
  <c r="AS365" i="3" s="1"/>
  <c r="AO342" i="3"/>
  <c r="AO346" i="3"/>
  <c r="P75" i="5"/>
  <c r="Z71" i="3"/>
  <c r="Z344" i="3" s="1"/>
  <c r="AO344" i="3"/>
  <c r="AP349" i="3"/>
  <c r="AN349" i="3"/>
  <c r="AD131" i="2"/>
  <c r="BA15" i="2"/>
  <c r="I131" i="2"/>
  <c r="R138" i="2"/>
  <c r="R131" i="2"/>
  <c r="K130" i="2"/>
  <c r="L139" i="2" s="1"/>
  <c r="H130" i="2"/>
  <c r="H131" i="2" s="1"/>
  <c r="AS131" i="2"/>
  <c r="AR130" i="2"/>
  <c r="AS139" i="2" s="1"/>
  <c r="L131" i="2"/>
  <c r="AS140" i="2"/>
  <c r="AM642" i="1"/>
  <c r="Q130" i="2"/>
  <c r="Q131" i="2" s="1"/>
  <c r="AC130" i="2"/>
  <c r="AD139" i="2" s="1"/>
  <c r="N130" i="2"/>
  <c r="N131" i="2" s="1"/>
  <c r="Z130" i="2"/>
  <c r="Z131" i="2" s="1"/>
  <c r="W130" i="2"/>
  <c r="X139" i="2" s="1"/>
  <c r="BA8" i="2"/>
  <c r="AF130" i="2"/>
  <c r="AF131" i="2" s="1"/>
  <c r="AI130" i="2"/>
  <c r="AJ139" i="2" s="1"/>
  <c r="AJ131" i="2"/>
  <c r="AG642" i="1"/>
  <c r="AI641" i="1"/>
  <c r="AJ654" i="1" s="1"/>
  <c r="AJ642" i="1"/>
  <c r="Q511" i="1"/>
  <c r="BA509" i="1" s="1"/>
  <c r="C15" i="4"/>
  <c r="C27" i="4"/>
  <c r="P83" i="5"/>
  <c r="S83" i="5"/>
  <c r="M75" i="5"/>
  <c r="L75" i="5"/>
  <c r="I74" i="5"/>
  <c r="I75" i="5" s="1"/>
  <c r="J75" i="5"/>
  <c r="M83" i="5"/>
  <c r="AF347" i="3"/>
  <c r="AC347" i="3"/>
  <c r="AI347" i="3"/>
  <c r="AF344" i="3"/>
  <c r="BD215" i="3"/>
  <c r="BD223" i="3" s="1"/>
  <c r="AI344" i="3"/>
  <c r="W342" i="3"/>
  <c r="AI342" i="3"/>
  <c r="AA349" i="3"/>
  <c r="AA365" i="3" s="1"/>
  <c r="R344" i="3"/>
  <c r="R349" i="3" s="1"/>
  <c r="R365" i="3" s="1"/>
  <c r="AC342" i="3"/>
  <c r="AF342" i="3"/>
  <c r="AL342" i="3"/>
  <c r="AH349" i="3"/>
  <c r="AJ349" i="3"/>
  <c r="AK349" i="3"/>
  <c r="AM349" i="3"/>
  <c r="AM365" i="3" s="1"/>
  <c r="AD349" i="3"/>
  <c r="AG365" i="3"/>
  <c r="AI346" i="3"/>
  <c r="X349" i="3"/>
  <c r="X365" i="3" s="1"/>
  <c r="W347" i="3"/>
  <c r="AE349" i="3"/>
  <c r="W344" i="3"/>
  <c r="D17" i="4"/>
  <c r="V347" i="3"/>
  <c r="V349" i="3" s="1"/>
  <c r="R642" i="1"/>
  <c r="BD197" i="3"/>
  <c r="BD210" i="3"/>
  <c r="BD164" i="3"/>
  <c r="BD172" i="3" s="1"/>
  <c r="T202" i="3"/>
  <c r="BD204" i="3" s="1"/>
  <c r="BD217" i="3"/>
  <c r="T189" i="3"/>
  <c r="BD191" i="3" s="1"/>
  <c r="AC346" i="3"/>
  <c r="BD280" i="3"/>
  <c r="BD288" i="3" s="1"/>
  <c r="BD184" i="3"/>
  <c r="T280" i="3"/>
  <c r="BD282" i="3" s="1"/>
  <c r="BD68" i="3"/>
  <c r="BD74" i="3" s="1"/>
  <c r="E17" i="4"/>
  <c r="G349" i="3"/>
  <c r="I350" i="3" s="1"/>
  <c r="P347" i="3"/>
  <c r="AC73" i="3"/>
  <c r="AC344" i="3" s="1"/>
  <c r="N344" i="3"/>
  <c r="M344" i="3"/>
  <c r="M349" i="3" s="1"/>
  <c r="AF346" i="3"/>
  <c r="X131" i="2"/>
  <c r="O642" i="1"/>
  <c r="AZ656" i="1"/>
  <c r="K641" i="1"/>
  <c r="K642" i="1" s="1"/>
  <c r="L642" i="1"/>
  <c r="H641" i="1"/>
  <c r="I654" i="1" s="1"/>
  <c r="I656" i="1" s="1"/>
  <c r="AC641" i="1"/>
  <c r="AD654" i="1" s="1"/>
  <c r="V641" i="1"/>
  <c r="X642" i="1" s="1"/>
  <c r="N641" i="1"/>
  <c r="N642" i="1" s="1"/>
  <c r="I361" i="3"/>
  <c r="I363" i="3" s="1"/>
  <c r="K121" i="3"/>
  <c r="BD15" i="3"/>
  <c r="T306" i="3"/>
  <c r="BD306" i="3"/>
  <c r="BD314" i="3" s="1"/>
  <c r="Z169" i="3"/>
  <c r="BD103" i="3"/>
  <c r="BD111" i="3" s="1"/>
  <c r="Z119" i="3"/>
  <c r="BD116" i="3"/>
  <c r="BD123" i="3" s="1"/>
  <c r="N342" i="3"/>
  <c r="T342" i="3"/>
  <c r="Q121" i="3"/>
  <c r="L349" i="3"/>
  <c r="L365" i="3" s="1"/>
  <c r="J349" i="3"/>
  <c r="P344" i="3"/>
  <c r="O349" i="3"/>
  <c r="O365" i="3" s="1"/>
  <c r="L361" i="3"/>
  <c r="L363" i="3" s="1"/>
  <c r="N347" i="3"/>
  <c r="Q347" i="3"/>
  <c r="BD179" i="3"/>
  <c r="T344" i="3"/>
  <c r="Q342" i="3"/>
  <c r="BD10" i="3"/>
  <c r="N346" i="3"/>
  <c r="BD93" i="3"/>
  <c r="T346" i="3"/>
  <c r="BD81" i="3"/>
  <c r="BD98" i="3"/>
  <c r="U349" i="3"/>
  <c r="U365" i="3" s="1"/>
  <c r="C29" i="4"/>
  <c r="S347" i="3"/>
  <c r="W108" i="3"/>
  <c r="X359" i="3"/>
  <c r="W641" i="1"/>
  <c r="X654" i="1" s="1"/>
  <c r="U642" i="1"/>
  <c r="AD642" i="1"/>
  <c r="T130" i="2"/>
  <c r="BI382" i="3" l="1"/>
  <c r="BK382" i="3" s="1"/>
  <c r="BE405" i="3"/>
  <c r="BE382" i="3"/>
  <c r="BB195" i="2"/>
  <c r="BG708" i="1" s="1"/>
  <c r="AG195" i="2"/>
  <c r="BB674" i="1"/>
  <c r="BB184" i="2"/>
  <c r="BK384" i="3"/>
  <c r="T408" i="3"/>
  <c r="W408" i="3"/>
  <c r="U405" i="3"/>
  <c r="K408" i="3"/>
  <c r="Q408" i="3"/>
  <c r="BD670" i="1"/>
  <c r="BG672" i="1"/>
  <c r="BD672" i="1"/>
  <c r="AD184" i="2"/>
  <c r="BC163" i="2"/>
  <c r="BC161" i="2"/>
  <c r="BC160" i="2"/>
  <c r="BC157" i="2"/>
  <c r="BC165" i="2"/>
  <c r="BC164" i="2"/>
  <c r="BC162" i="2"/>
  <c r="BC158" i="2"/>
  <c r="BC159" i="2"/>
  <c r="K697" i="1"/>
  <c r="BG693" i="1"/>
  <c r="X708" i="1"/>
  <c r="X695" i="1"/>
  <c r="X696" i="1"/>
  <c r="X692" i="1"/>
  <c r="X694" i="1"/>
  <c r="X693" i="1"/>
  <c r="Q697" i="1"/>
  <c r="AB349" i="3"/>
  <c r="Z346" i="3"/>
  <c r="Y349" i="3"/>
  <c r="AA350" i="3" s="1"/>
  <c r="I139" i="2"/>
  <c r="I141" i="2" s="1"/>
  <c r="L136" i="2" s="1"/>
  <c r="L138" i="2" s="1"/>
  <c r="L141" i="2" s="1"/>
  <c r="O136" i="2" s="1"/>
  <c r="O138" i="2" s="1"/>
  <c r="O139" i="2"/>
  <c r="K131" i="2"/>
  <c r="AR131" i="2"/>
  <c r="Q641" i="1"/>
  <c r="R654" i="1" s="1"/>
  <c r="R656" i="1" s="1"/>
  <c r="U651" i="1" s="1"/>
  <c r="U653" i="1" s="1"/>
  <c r="R75" i="5"/>
  <c r="P82" i="5"/>
  <c r="J82" i="5"/>
  <c r="C28" i="4"/>
  <c r="C16" i="4"/>
  <c r="AC131" i="2"/>
  <c r="AS350" i="3"/>
  <c r="AO349" i="3"/>
  <c r="AP350" i="3"/>
  <c r="AR349" i="3"/>
  <c r="M82" i="5"/>
  <c r="AP365" i="3"/>
  <c r="C35" i="4"/>
  <c r="AG139" i="2"/>
  <c r="AA139" i="2"/>
  <c r="R139" i="2"/>
  <c r="R141" i="2" s="1"/>
  <c r="U136" i="2" s="1"/>
  <c r="U138" i="2" s="1"/>
  <c r="W131" i="2"/>
  <c r="AI131" i="2"/>
  <c r="AI642" i="1"/>
  <c r="K349" i="3"/>
  <c r="AF349" i="3"/>
  <c r="AG364" i="3" s="1"/>
  <c r="AG366" i="3" s="1"/>
  <c r="AI349" i="3"/>
  <c r="AJ364" i="3" s="1"/>
  <c r="BD70" i="3"/>
  <c r="AL349" i="3"/>
  <c r="O350" i="3"/>
  <c r="BD166" i="3"/>
  <c r="AJ350" i="3"/>
  <c r="AJ365" i="3"/>
  <c r="AM350" i="3"/>
  <c r="F29" i="4"/>
  <c r="AC348" i="3"/>
  <c r="BD105" i="3"/>
  <c r="W346" i="3"/>
  <c r="W349" i="3" s="1"/>
  <c r="T347" i="3"/>
  <c r="T349" i="3" s="1"/>
  <c r="U364" i="3" s="1"/>
  <c r="U366" i="3" s="1"/>
  <c r="P349" i="3"/>
  <c r="R350" i="3" s="1"/>
  <c r="BD118" i="3"/>
  <c r="L350" i="3"/>
  <c r="H349" i="3"/>
  <c r="BD308" i="3"/>
  <c r="Q344" i="3"/>
  <c r="L654" i="1"/>
  <c r="L656" i="1" s="1"/>
  <c r="O651" i="1" s="1"/>
  <c r="O653" i="1" s="1"/>
  <c r="H642" i="1"/>
  <c r="X350" i="3"/>
  <c r="AC642" i="1"/>
  <c r="AF642" i="1"/>
  <c r="O654" i="1"/>
  <c r="Q346" i="3"/>
  <c r="N349" i="3"/>
  <c r="AG350" i="3"/>
  <c r="S349" i="3"/>
  <c r="B35" i="4"/>
  <c r="W642" i="1"/>
  <c r="U139" i="2"/>
  <c r="T131" i="2"/>
  <c r="AD350" i="3"/>
  <c r="AD365" i="3"/>
  <c r="U654" i="1"/>
  <c r="T642" i="1"/>
  <c r="BI672" i="1" l="1"/>
  <c r="BL678" i="1"/>
  <c r="BN381" i="3"/>
  <c r="BK381" i="3"/>
  <c r="BI389" i="3"/>
  <c r="BJ381" i="3" s="1"/>
  <c r="AO350" i="3"/>
  <c r="AP364" i="3"/>
  <c r="BB682" i="1"/>
  <c r="BC672" i="1"/>
  <c r="BC182" i="2"/>
  <c r="BC183" i="2"/>
  <c r="BC179" i="2"/>
  <c r="BC181" i="2"/>
  <c r="BC195" i="2"/>
  <c r="BC180" i="2"/>
  <c r="AC349" i="3"/>
  <c r="AD364" i="3" s="1"/>
  <c r="BE389" i="3"/>
  <c r="BF381" i="3" s="1"/>
  <c r="BN382" i="3"/>
  <c r="BN392" i="3" s="1"/>
  <c r="R406" i="3"/>
  <c r="R405" i="3"/>
  <c r="R403" i="3"/>
  <c r="R407" i="3"/>
  <c r="R419" i="3"/>
  <c r="R404" i="3"/>
  <c r="L405" i="3"/>
  <c r="L406" i="3"/>
  <c r="L403" i="3"/>
  <c r="L407" i="3"/>
  <c r="L419" i="3"/>
  <c r="L404" i="3"/>
  <c r="X403" i="3"/>
  <c r="X404" i="3"/>
  <c r="X407" i="3"/>
  <c r="X406" i="3"/>
  <c r="X419" i="3"/>
  <c r="X405" i="3"/>
  <c r="BE408" i="3"/>
  <c r="BF419" i="3" s="1"/>
  <c r="U404" i="3"/>
  <c r="U407" i="3"/>
  <c r="U406" i="3"/>
  <c r="U419" i="3"/>
  <c r="U403" i="3"/>
  <c r="BF406" i="3"/>
  <c r="BF384" i="3"/>
  <c r="BG674" i="1"/>
  <c r="BD674" i="1"/>
  <c r="BI670" i="1"/>
  <c r="BG697" i="1"/>
  <c r="BH708" i="1" s="1"/>
  <c r="BH693" i="1"/>
  <c r="BC166" i="2"/>
  <c r="BB697" i="1"/>
  <c r="BC708" i="1" s="1"/>
  <c r="R708" i="1"/>
  <c r="R696" i="1"/>
  <c r="R693" i="1"/>
  <c r="R694" i="1"/>
  <c r="R695" i="1"/>
  <c r="R692" i="1"/>
  <c r="R697" i="1" s="1"/>
  <c r="X697" i="1"/>
  <c r="BC693" i="1"/>
  <c r="L708" i="1"/>
  <c r="L696" i="1"/>
  <c r="L692" i="1"/>
  <c r="L694" i="1"/>
  <c r="L695" i="1"/>
  <c r="L693" i="1"/>
  <c r="BC679" i="1"/>
  <c r="BC680" i="1"/>
  <c r="BC678" i="1"/>
  <c r="BC677" i="1"/>
  <c r="BC676" i="1"/>
  <c r="BC675" i="1"/>
  <c r="BC673" i="1"/>
  <c r="BC671" i="1"/>
  <c r="BC674" i="1"/>
  <c r="BC670" i="1"/>
  <c r="BC681" i="1" s="1"/>
  <c r="O364" i="3"/>
  <c r="O366" i="3" s="1"/>
  <c r="H350" i="3"/>
  <c r="I364" i="3"/>
  <c r="L364" i="3"/>
  <c r="L366" i="3" s="1"/>
  <c r="Q642" i="1"/>
  <c r="AL350" i="3"/>
  <c r="AM364" i="3"/>
  <c r="AS364" i="3"/>
  <c r="AR350" i="3"/>
  <c r="K350" i="3"/>
  <c r="U141" i="2"/>
  <c r="X136" i="2" s="1"/>
  <c r="X138" i="2" s="1"/>
  <c r="X141" i="2" s="1"/>
  <c r="AA136" i="2" s="1"/>
  <c r="AA138" i="2" s="1"/>
  <c r="AA141" i="2" s="1"/>
  <c r="J81" i="5"/>
  <c r="J84" i="5" s="1"/>
  <c r="M79" i="5" s="1"/>
  <c r="M81" i="5" s="1"/>
  <c r="M84" i="5" s="1"/>
  <c r="P79" i="5" s="1"/>
  <c r="P81" i="5" s="1"/>
  <c r="AI350" i="3"/>
  <c r="Z349" i="3"/>
  <c r="I366" i="3"/>
  <c r="Q349" i="3"/>
  <c r="R364" i="3" s="1"/>
  <c r="R366" i="3" s="1"/>
  <c r="AC350" i="3"/>
  <c r="X364" i="3"/>
  <c r="N350" i="3"/>
  <c r="AF350" i="3"/>
  <c r="T350" i="3"/>
  <c r="U350" i="3"/>
  <c r="U656" i="1"/>
  <c r="X651" i="1" s="1"/>
  <c r="X653" i="1" s="1"/>
  <c r="BN386" i="3" l="1"/>
  <c r="BN391" i="3"/>
  <c r="P84" i="5"/>
  <c r="S79" i="5" s="1"/>
  <c r="S81" i="5"/>
  <c r="S84" i="5" s="1"/>
  <c r="BC184" i="2"/>
  <c r="V79" i="5"/>
  <c r="V81" i="5" s="1"/>
  <c r="V84" i="5" s="1"/>
  <c r="Y79" i="5" s="1"/>
  <c r="Y81" i="5" s="1"/>
  <c r="Y84" i="5" s="1"/>
  <c r="X656" i="1"/>
  <c r="AA651" i="1" s="1"/>
  <c r="AA653" i="1" s="1"/>
  <c r="BI390" i="3"/>
  <c r="BJ382" i="3"/>
  <c r="BJ383" i="3"/>
  <c r="BJ384" i="3"/>
  <c r="BJ385" i="3"/>
  <c r="BJ386" i="3"/>
  <c r="BJ387" i="3"/>
  <c r="BJ388" i="3"/>
  <c r="BJ389" i="3"/>
  <c r="BN393" i="3"/>
  <c r="BF385" i="3"/>
  <c r="BF407" i="3"/>
  <c r="BF404" i="3"/>
  <c r="BF405" i="3"/>
  <c r="BF403" i="3"/>
  <c r="BF408" i="3" s="1"/>
  <c r="BE390" i="3"/>
  <c r="BF388" i="3"/>
  <c r="BF383" i="3"/>
  <c r="BF387" i="3"/>
  <c r="BF386" i="3"/>
  <c r="BF382" i="3"/>
  <c r="BF389" i="3"/>
  <c r="BG682" i="1"/>
  <c r="BI674" i="1"/>
  <c r="BL679" i="1"/>
  <c r="BH695" i="1"/>
  <c r="BH696" i="1"/>
  <c r="BH694" i="1"/>
  <c r="BH692" i="1"/>
  <c r="BH697" i="1" s="1"/>
  <c r="L697" i="1"/>
  <c r="BC695" i="1"/>
  <c r="BC696" i="1"/>
  <c r="BC694" i="1"/>
  <c r="BC692" i="1"/>
  <c r="BC697" i="1" s="1"/>
  <c r="AD138" i="2"/>
  <c r="AD141" i="2" s="1"/>
  <c r="AG136" i="2" s="1"/>
  <c r="Z350" i="3"/>
  <c r="AA364" i="3"/>
  <c r="Q350" i="3"/>
  <c r="W350" i="3"/>
  <c r="C33" i="4"/>
  <c r="AF79" i="5" l="1"/>
  <c r="AF81" i="5" s="1"/>
  <c r="AF84" i="5" s="1"/>
  <c r="AB79" i="5"/>
  <c r="AB81" i="5" s="1"/>
  <c r="AB84" i="5" s="1"/>
  <c r="AE79" i="5" s="1"/>
  <c r="AE81" i="5" s="1"/>
  <c r="AE84" i="5" s="1"/>
  <c r="AG138" i="2"/>
  <c r="AG141" i="2" s="1"/>
  <c r="AJ136" i="2" s="1"/>
  <c r="AJ138" i="2" s="1"/>
  <c r="BO391" i="3"/>
  <c r="BO392" i="3"/>
  <c r="BO384" i="3"/>
  <c r="BO385" i="3"/>
  <c r="BO383" i="3"/>
  <c r="BN387" i="3"/>
  <c r="BO382" i="3"/>
  <c r="BO381" i="3"/>
  <c r="BO386" i="3" s="1"/>
  <c r="BN679" i="1"/>
  <c r="BH671" i="1"/>
  <c r="BH672" i="1"/>
  <c r="BH673" i="1"/>
  <c r="BH674" i="1"/>
  <c r="BH675" i="1"/>
  <c r="BH676" i="1"/>
  <c r="BH677" i="1"/>
  <c r="BH678" i="1"/>
  <c r="BH679" i="1"/>
  <c r="BH680" i="1"/>
  <c r="BH681" i="1"/>
  <c r="BG683" i="1"/>
  <c r="BH670" i="1"/>
  <c r="BH682" i="1" s="1"/>
  <c r="AJ141" i="2"/>
  <c r="AM136" i="2" s="1"/>
  <c r="AM138" i="2" s="1"/>
  <c r="AM141" i="2" s="1"/>
  <c r="AP136" i="2" s="1"/>
  <c r="C34" i="4"/>
  <c r="D33" i="4"/>
  <c r="D15" i="4"/>
  <c r="E28" i="4"/>
  <c r="E15" i="4"/>
  <c r="E16" i="4" s="1"/>
  <c r="D27" i="4"/>
  <c r="E3" i="4"/>
  <c r="E4" i="4" s="1"/>
  <c r="F3" i="4"/>
  <c r="F4" i="4" s="1"/>
  <c r="D3" i="4"/>
  <c r="AP138" i="2" l="1"/>
  <c r="AP141" i="2" s="1"/>
  <c r="AS136" i="2" s="1"/>
  <c r="AS138" i="2" s="1"/>
  <c r="AS141" i="2" s="1"/>
  <c r="BO393" i="3"/>
  <c r="D28" i="4"/>
  <c r="D34" i="4"/>
  <c r="D16" i="4"/>
  <c r="AA361" i="3"/>
  <c r="AA363" i="3" s="1"/>
  <c r="AA366" i="3" s="1"/>
  <c r="D4" i="4"/>
  <c r="AZ138" i="2" l="1"/>
  <c r="AZ141" i="2" s="1"/>
  <c r="AV136" i="2"/>
  <c r="AV138" i="2" s="1"/>
  <c r="AV141" i="2" s="1"/>
  <c r="AY136" i="2" s="1"/>
  <c r="AY138" i="2" s="1"/>
  <c r="AY141" i="2" s="1"/>
  <c r="F27" i="4"/>
  <c r="F15" i="4"/>
  <c r="C3" i="4"/>
  <c r="X361" i="3"/>
  <c r="F28" i="4" l="1"/>
  <c r="F16" i="4"/>
  <c r="X363" i="3"/>
  <c r="X366" i="3" s="1"/>
  <c r="C4" i="4"/>
  <c r="AP366" i="3"/>
  <c r="AM366" i="3"/>
  <c r="E33" i="4"/>
  <c r="AD363" i="3"/>
  <c r="AD366" i="3" s="1"/>
  <c r="AJ366" i="3"/>
  <c r="E34" i="4" l="1"/>
  <c r="AS366" i="3"/>
  <c r="F34" i="4"/>
  <c r="BC358" i="3"/>
  <c r="BC361" i="3" l="1"/>
  <c r="BC363" i="3" s="1"/>
  <c r="BC366" i="3" s="1"/>
  <c r="Z348" i="1"/>
  <c r="BA351" i="1" s="1"/>
  <c r="Z641" i="1"/>
  <c r="AA654" i="1"/>
  <c r="AA656" i="1" s="1"/>
  <c r="AD651" i="1"/>
  <c r="AD653" i="1" s="1"/>
  <c r="AD656" i="1" s="1"/>
  <c r="AJ651" i="1"/>
  <c r="AJ653" i="1" s="1"/>
  <c r="AJ656" i="1"/>
  <c r="AM651" i="1" s="1"/>
  <c r="AM653" i="1" s="1"/>
  <c r="AM656" i="1"/>
  <c r="Y641" i="1"/>
  <c r="AA642" i="1" s="1"/>
  <c r="AP651" i="1" l="1"/>
  <c r="Z642" i="1"/>
  <c r="AP653" i="1" l="1"/>
  <c r="AP656" i="1" s="1"/>
  <c r="AS651" i="1"/>
  <c r="BN673" i="1"/>
  <c r="BO672" i="1" s="1"/>
  <c r="AS653" i="1" l="1"/>
  <c r="AS656" i="1" s="1"/>
  <c r="AV651" i="1" s="1"/>
  <c r="AV653" i="1" s="1"/>
  <c r="AV656" i="1" s="1"/>
  <c r="AY651" i="1" s="1"/>
  <c r="AY653" i="1" s="1"/>
  <c r="AY656" i="1" s="1"/>
  <c r="BN678" i="1"/>
  <c r="BL681" i="1"/>
  <c r="BO671" i="1"/>
  <c r="BO670" i="1"/>
  <c r="BO673" i="1" s="1"/>
  <c r="BN681" i="1" l="1"/>
  <c r="BM680" i="1"/>
  <c r="BM679" i="1"/>
  <c r="BM678" i="1"/>
  <c r="BM68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Deatherage, Amanda C  (KIPDA)</author>
    <author>tc={61B4E3C2-9D20-41B0-BFDD-9322166D7EA5}</author>
    <author>tc={145D59AE-695E-4718-9DF9-FA28B62B8C21}</author>
    <author>Brady Hill</author>
    <author>tc={F0D534A0-38D6-44D0-9956-E267543F86CB}</author>
    <author>Vail, Nick  (KIPDA)</author>
    <author>tc={1E1B9F61-A392-4744-98B0-2E9BA4B05ECE}</author>
  </authors>
  <commentList>
    <comment ref="J14" authorId="0" shapeId="0" xr:uid="{00000000-0006-0000-0100-000001000000}">
      <text>
        <r>
          <rPr>
            <b/>
            <sz val="9"/>
            <color indexed="81"/>
            <rFont val="Tahoma"/>
            <family val="2"/>
          </rPr>
          <t>Deatherage, Amanda C  (KIPDA):</t>
        </r>
        <r>
          <rPr>
            <sz val="9"/>
            <color indexed="81"/>
            <rFont val="Tahoma"/>
            <family val="2"/>
          </rPr>
          <t xml:space="preserve">
Project sponsor would like to push FY 2018 R funds back 1 year. Difficult to do in CMAQ program – INDOT requires another project to swap with them. Only TARC and APCD have $ in 2019, don’t want to swap. Discussions between APCD and INDOT on whether they can get more money in 2018 and less money in 2019 to accommodate changes. INDOT says to talk to Emmanuel. APCD will talk to Lou Metro about rules about getting money now, holding for next year. Tentatively shift this project to FY 2019 and APCD gets $450,000 in FY 2018 and $50,000 for FY 2019.
This shift was not suggested at TTCC on 10/11/17. What is the status of this shift?</t>
        </r>
      </text>
    </comment>
    <comment ref="AG169" authorId="1" shapeId="0" xr:uid="{61B4E3C2-9D20-41B0-BFDD-9322166D7EA5}">
      <text>
        <t>[Threaded comment]
Your version of Excel allows you to read this threaded comment; however, any edits to it will get removed if the file is opened in a newer version of Excel. Learn more: https://go.microsoft.com/fwlink/?linkid=870924
Comment:
    Never authorized</t>
      </text>
    </comment>
    <comment ref="AA201" authorId="2" shapeId="0" xr:uid="{145D59AE-695E-4718-9DF9-FA28B62B8C21}">
      <text>
        <t>[Threaded comment]
Your version of Excel allows you to read this threaded comment; however, any edits to it will get removed if the file is opened in a newer version of Excel. Learn more: https://go.microsoft.com/fwlink/?linkid=870924
Comment:
    These were FY22 STBG funds that were flexed to FY23 PL funds</t>
      </text>
    </comment>
    <comment ref="Y312" authorId="3" shapeId="0" xr:uid="{AED05341-7648-47EE-AEA6-DBB62117A42B}">
      <text>
        <r>
          <rPr>
            <sz val="11"/>
            <color theme="1"/>
            <rFont val="Calibri"/>
            <family val="2"/>
            <scheme val="minor"/>
          </rPr>
          <t>Brady Hill:
Only $390,755 is TA and $1,262,685 is CRRSAA</t>
        </r>
      </text>
    </comment>
    <comment ref="BC335" authorId="4" shapeId="0" xr:uid="{F0D534A0-38D6-44D0-9956-E267543F86CB}">
      <text>
        <t>[Threaded comment]
Your version of Excel allows you to read this threaded comment; however, any edits to it will get removed if the file is opened in a newer version of Excel. Learn more: https://go.microsoft.com/fwlink/?linkid=870924
Comment:
    INDOT awarded U, CE, and CN funds on 5.12.25</t>
      </text>
    </comment>
    <comment ref="L353" authorId="5" shapeId="0" xr:uid="{00000000-0006-0000-0100-00000E000000}">
      <text>
        <r>
          <rPr>
            <b/>
            <sz val="9"/>
            <color indexed="81"/>
            <rFont val="Tahoma"/>
            <family val="2"/>
          </rPr>
          <t>Vail, Nick  (KIPDA):</t>
        </r>
        <r>
          <rPr>
            <sz val="9"/>
            <color indexed="81"/>
            <rFont val="Tahoma"/>
            <family val="2"/>
          </rPr>
          <t xml:space="preserve">
Transferred $37,680 to CMAQ for Ohio River Greenway; 
Moved $60,474 to HSIP for Blackiston Mill Phase 1</t>
        </r>
      </text>
    </comment>
    <comment ref="L354" authorId="5" shapeId="0" xr:uid="{AC1E2F42-32BF-45E0-A1E7-CA8BE06BC0BD}">
      <text>
        <r>
          <rPr>
            <b/>
            <sz val="9"/>
            <color indexed="81"/>
            <rFont val="Tahoma"/>
            <family val="2"/>
          </rPr>
          <t>Vail, Nick  (KIPDA):</t>
        </r>
        <r>
          <rPr>
            <sz val="9"/>
            <color indexed="81"/>
            <rFont val="Tahoma"/>
            <family val="2"/>
          </rPr>
          <t xml:space="preserve">
Transferred $37,680 to CMAQ for Ohio River Greenway; 
Moved $60,474 to HSIP for Blackiston Mill Phase 1</t>
        </r>
      </text>
    </comment>
    <comment ref="AA357" authorId="6" shapeId="0" xr:uid="{1E1B9F61-A392-4744-98B0-2E9BA4B05ECE}">
      <text>
        <t>[Threaded comment]
Your version of Excel allows you to read this threaded comment; however, any edits to it will get removed if the file is opened in a newer version of Excel. Learn more: https://go.microsoft.com/fwlink/?linkid=870924
Comment:
    Includes $876,427 in FY22 additional IIJA funds
Reply:
    Also includes $134,029 in additional FY23 funds</t>
      </text>
    </comment>
    <comment ref="AG365" authorId="3" shapeId="0" xr:uid="{C7745B58-5D47-4F3F-865B-45849D498B77}">
      <text>
        <r>
          <rPr>
            <sz val="11"/>
            <color theme="1"/>
            <rFont val="Calibri"/>
            <family val="2"/>
            <scheme val="minor"/>
          </rPr>
          <t>Brady Hill:
An additional $2,136,481 was programmed as Group III funds via an agreement from INDOT in FY25 &amp; FY26. These Group III funds were swapped for KIPDA MPO-dedicated funds.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Brady Hill</author>
    <author>tc={BF35D221-EDFC-4705-8AB8-5174C2AC7EB9}</author>
    <author>tc={4F21809D-5BCD-4C62-A19C-CB52F84F873D}</author>
  </authors>
  <commentList>
    <comment ref="L17" authorId="0" shapeId="0" xr:uid="{0B6671E0-DBA2-42C3-9D72-3AD56DC4A3B1}">
      <text>
        <r>
          <rPr>
            <sz val="11"/>
            <color theme="1"/>
            <rFont val="Calibri"/>
            <family val="2"/>
            <scheme val="minor"/>
          </rPr>
          <t xml:space="preserve">Brady Hill:
Keeping this project funding here until next CFP in case it is needed. Removed from project as of 10.16.26 for fall 2026 CFP
 </t>
        </r>
      </text>
    </comment>
    <comment ref="M17" authorId="1" shapeId="0" xr:uid="{BF35D221-EDFC-4705-8AB8-5174C2AC7EB9}">
      <text>
        <t>[Threaded comment]
Your version of Excel allows you to read this threaded comment; however, any edits to it will get removed if the file is opened in a newer version of Excel. Learn more: https://go.microsoft.com/fwlink/?linkid=870924
Comment:
    Not 100% if $480K or $580K was authorized based on KYTC authorization document - BH</t>
      </text>
    </comment>
    <comment ref="P21" authorId="2" shapeId="0" xr:uid="{4F21809D-5BCD-4C62-A19C-CB52F84F873D}">
      <text>
        <t>[Threaded comment]
Your version of Excel allows you to read this threaded comment; however, any edits to it will get removed if the file is opened in a newer version of Excel. Learn more: https://go.microsoft.com/fwlink/?linkid=870924
Comment:
    Metro has requested funding authorization from KYTC. Currently under review as of 9.15.26</t>
      </text>
    </comment>
    <comment ref="V77" authorId="0" shapeId="0" xr:uid="{198D37E0-D5D8-4C6B-8B41-90ACAD49BBA9}">
      <text>
        <r>
          <rPr>
            <sz val="11"/>
            <color theme="1"/>
            <rFont val="Calibri"/>
            <family val="2"/>
            <scheme val="minor"/>
          </rPr>
          <t>Brady Hill:
zeroed out in anticipation of 2026 federal re-authorization bill cut of CRP funds 8.5.26</t>
        </r>
      </text>
    </comment>
    <comment ref="Y77" authorId="0" shapeId="0" xr:uid="{252CE197-0D26-463E-9848-FEE0BCFBF5A7}">
      <text>
        <r>
          <rPr>
            <sz val="11"/>
            <color theme="1"/>
            <rFont val="Calibri"/>
            <family val="2"/>
            <scheme val="minor"/>
          </rPr>
          <t>Brady Hill:
zeroed out in anticipation of 2026 federal re-authorization bill cut of CRP funds 8.5.26</t>
        </r>
      </text>
    </comment>
    <comment ref="AB77" authorId="0" shapeId="0" xr:uid="{8C2F1D8B-68AA-4D13-8A36-A6103FEC249A}">
      <text>
        <r>
          <rPr>
            <sz val="11"/>
            <color theme="1"/>
            <rFont val="Calibri"/>
            <family val="2"/>
            <scheme val="minor"/>
          </rPr>
          <t>Brady Hill:
zeroed out in anticipation of 2026 federal re-authorization bill cut of CRP funds 8.5.26</t>
        </r>
      </text>
    </comment>
    <comment ref="AE77" authorId="0" shapeId="0" xr:uid="{34490970-4B80-43A3-890B-9B3982997DEC}">
      <text>
        <r>
          <rPr>
            <sz val="11"/>
            <color theme="1"/>
            <rFont val="Calibri"/>
            <family val="2"/>
            <scheme val="minor"/>
          </rPr>
          <t>Brady Hill:
zeroed out in anticipation of 2026 federal re-authorization bill cut of CRP funds 8.5.26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Nick Vail</author>
    <author>tc={51D79959-EF54-4284-9345-4760E7062A8B}</author>
    <author>tc={7E8AC3B7-3D32-4B92-AD17-43741A100508}</author>
    <author>tc={6F2AC5CC-8D80-4DD1-A69C-DD3EDB8A5105}</author>
    <author>tc={3E8F217B-FB23-40A5-8FA0-8C0988AF2058}</author>
    <author>Brady Hill</author>
    <author>tc={8B90D10C-C1FE-4A43-9007-DEF27B810EB7}</author>
    <author>tc={84D189B3-F0DA-46B7-853F-A654BDB0385E}</author>
    <author>tc={E42624AC-0B24-4FA0-ACE3-2AD7D92CF6AB}</author>
    <author>tc={F8DDA29A-CE4D-4867-BF71-81C49CDA3120}</author>
    <author>tc={6DB98248-B2F9-4C23-ADCA-A27123AD7C1E}</author>
    <author>Vail, Nick  (KIPDA)</author>
    <author>tc={0EEAE78E-8AF9-4E0B-AC51-6DD5725012AE}</author>
    <author>tc={BA99DA57-7ECE-4AC0-B68E-6CA3B111B3E1}</author>
    <author>tc={3D08825D-CC1D-4E20-A572-209C797E38D0}</author>
    <author>Deatherage, Amanda C  (KIPDA)</author>
    <author>tc={662ED794-1237-4708-B3AF-E0590D0B2F5D}</author>
    <author>tc={5EDB7C8A-28D4-4AE9-B90B-68ED0FE473EF}</author>
    <author>tc={F6365C39-358D-4655-9342-8960E6E57F77}</author>
    <author>tc={71C8933E-A7D1-4538-9D81-38A7B629903B}</author>
    <author>tc={8D932E83-76C3-402F-A145-AE49C4D827B5}</author>
    <author>tc={1C2EE0D0-A58B-480D-807A-7D7FA427FA6A}</author>
    <author>tc={554FC3AF-BD88-42AB-B5F5-9BBA19E75C06}</author>
  </authors>
  <commentList>
    <comment ref="P51" authorId="0" shapeId="0" xr:uid="{00000000-0006-0000-0000-000006000000}">
      <text>
        <r>
          <rPr>
            <b/>
            <sz val="9"/>
            <color indexed="81"/>
            <rFont val="Tahoma"/>
            <family val="2"/>
          </rPr>
          <t>Nick Vail:</t>
        </r>
        <r>
          <rPr>
            <sz val="9"/>
            <color indexed="81"/>
            <rFont val="Tahoma"/>
            <family val="2"/>
          </rPr>
          <t xml:space="preserve">
increase for KYTC rounding isssues
</t>
        </r>
      </text>
    </comment>
    <comment ref="S51" authorId="0" shapeId="0" xr:uid="{00000000-0006-0000-0000-000007000000}">
      <text>
        <r>
          <rPr>
            <b/>
            <sz val="9"/>
            <color indexed="81"/>
            <rFont val="Tahoma"/>
            <family val="2"/>
          </rPr>
          <t>Nick Vail:</t>
        </r>
        <r>
          <rPr>
            <sz val="9"/>
            <color indexed="81"/>
            <rFont val="Tahoma"/>
            <family val="2"/>
          </rPr>
          <t xml:space="preserve">
increase due to kytc rounding issue</t>
        </r>
      </text>
    </comment>
    <comment ref="AG51" authorId="1" shapeId="0" xr:uid="{51D79959-EF54-4284-9345-4760E7062A8B}">
      <text>
        <t>[Threaded comment]
Your version of Excel allows you to read this threaded comment; however, any edits to it will get removed if the file is opened in a newer version of Excel. Learn more: https://go.microsoft.com/fwlink/?linkid=870924
Comment:
    Only actually spent about $550K--I don't think the extra unspent funds come back to KIPDA though. I think they go back to the general KYTC pot.</t>
      </text>
    </comment>
    <comment ref="AJ51" authorId="2" shapeId="0" xr:uid="{7E8AC3B7-3D32-4B92-AD17-43741A100508}">
      <text>
        <t>[Threaded comment]
Your version of Excel allows you to read this threaded comment; however, any edits to it will get removed if the file is opened in a newer version of Excel. Learn more: https://go.microsoft.com/fwlink/?linkid=870924
Comment:
    Need to double check on this amount</t>
      </text>
    </comment>
    <comment ref="AH58" authorId="3" shapeId="0" xr:uid="{6F2AC5CC-8D80-4DD1-A69C-DD3EDB8A5105}">
      <text>
        <t>[Threaded comment]
Your version of Excel allows you to read this threaded comment; however, any edits to it will get removed if the file is opened in a newer version of Excel. Learn more: https://go.microsoft.com/fwlink/?linkid=870924
Comment:
    Most recent anticipated letting date is spring 2028..., which is FY28, so need to update timeline. (as of 4.21.26)</t>
      </text>
    </comment>
    <comment ref="AK58" authorId="4" shapeId="0" xr:uid="{3E8F217B-FB23-40A5-8FA0-8C0988AF2058}">
      <text>
        <t>[Threaded comment]
Your version of Excel allows you to read this threaded comment; however, any edits to it will get removed if the file is opened in a newer version of Excel. Learn more: https://go.microsoft.com/fwlink/?linkid=870924
Comment:
    Letting now scheduled for November 2027. Authorization could still occur in FY27. Monitor for phase shift to FY28. 8.6.26</t>
      </text>
    </comment>
    <comment ref="AG78" authorId="5" shapeId="0" xr:uid="{74C4E7FC-17E8-4B77-B75C-E5D9574F9395}">
      <text>
        <r>
          <rPr>
            <sz val="11"/>
            <color theme="1"/>
            <rFont val="Calibri"/>
            <family val="2"/>
            <scheme val="minor"/>
          </rPr>
          <t xml:space="preserve">Brady Hill:
KYTC authorized unprogrammed funding for this phase.  KYTC has since swapped the authorized KIPDA funding with state funds. See Ron Rigney email on 12.17.25
</t>
        </r>
      </text>
    </comment>
    <comment ref="AH79" authorId="6" shapeId="0" xr:uid="{8B90D10C-C1FE-4A43-9007-DEF27B810EB7}">
      <text>
        <t>[Threaded comment]
Your version of Excel allows you to read this threaded comment; however, any edits to it will get removed if the file is opened in a newer version of Excel. Learn more: https://go.microsoft.com/fwlink/?linkid=870924
Comment:
    Anticipating an August letting as of 6.16.26</t>
      </text>
    </comment>
    <comment ref="AG107" authorId="5" shapeId="0" xr:uid="{A6A45813-29F7-4F3E-985E-8DD6727626B3}">
      <text>
        <r>
          <rPr>
            <sz val="11"/>
            <color theme="1"/>
            <rFont val="Calibri"/>
            <family val="2"/>
            <scheme val="minor"/>
          </rPr>
          <t>Brady Hill:
KYTC authorized unprogrammed funding for this phase. KYTC has since swapped over-authorized KIPDA funds with state funds. See Ron Rigney email on 12.17.25</t>
        </r>
      </text>
    </comment>
    <comment ref="AG131" authorId="7" shapeId="0" xr:uid="{84D189B3-F0DA-46B7-853F-A654BDB0385E}">
      <text>
        <t>[Threaded comment]
Your version of Excel allows you to read this threaded comment; however, any edits to it will get removed if the file is opened in a newer version of Excel. Learn more: https://go.microsoft.com/fwlink/?linkid=870924
Comment:
    Double check on this obligation status</t>
      </text>
    </comment>
    <comment ref="AJ206" authorId="8" shapeId="0" xr:uid="{E42624AC-0B24-4FA0-ACE3-2AD7D92CF6AB}">
      <text>
        <t>[Threaded comment]
Your version of Excel allows you to read this threaded comment; however, any edits to it will get removed if the file is opened in a newer version of Excel. Learn more: https://go.microsoft.com/fwlink/?linkid=870924
Comment:
    Status?</t>
      </text>
    </comment>
    <comment ref="AH234" authorId="9" shapeId="0" xr:uid="{F8DDA29A-CE4D-4867-BF71-81C49CDA3120}">
      <text>
        <t>[Threaded comment]
Your version of Excel allows you to read this threaded comment; however, any edits to it will get removed if the file is opened in a newer version of Excel. Learn more: https://go.microsoft.com/fwlink/?linkid=870924
Comment:
    Anticipated to let in summer 2026 as of 4.21.26</t>
      </text>
    </comment>
    <comment ref="AJ245" authorId="10" shapeId="0" xr:uid="{6DB98248-B2F9-4C23-ADCA-A27123AD7C1E}">
      <text>
        <t>[Threaded comment]
Your version of Excel allows you to read this threaded comment; however, any edits to it will get removed if the file is opened in a newer version of Excel. Learn more: https://go.microsoft.com/fwlink/?linkid=870924
Comment:
    Funding has been requested for authorization. Awaiting approval as of 9.15.26</t>
      </text>
    </comment>
    <comment ref="G264" authorId="11" shapeId="0" xr:uid="{00000000-0006-0000-0000-000004000000}">
      <text>
        <r>
          <rPr>
            <b/>
            <sz val="9"/>
            <color indexed="81"/>
            <rFont val="Tahoma"/>
            <family val="2"/>
          </rPr>
          <t>Vail, Nick  (KIPDA):</t>
        </r>
        <r>
          <rPr>
            <sz val="9"/>
            <color indexed="81"/>
            <rFont val="Tahoma"/>
            <family val="2"/>
          </rPr>
          <t xml:space="preserve">
This phase was funded with $510,000 in state TAP funds. 
NV - 12/15/16</t>
        </r>
      </text>
    </comment>
    <comment ref="AJ267" authorId="12" shapeId="0" xr:uid="{0EEAE78E-8AF9-4E0B-AC51-6DD5725012AE}">
      <text>
        <t>[Threaded comment]
Your version of Excel allows you to read this threaded comment; however, any edits to it will get removed if the file is opened in a newer version of Excel. Learn more: https://go.microsoft.com/fwlink/?linkid=870924
Comment:
    Double check FMIS if this is correct amount
Reply:
    confirmed on 8.28.26</t>
      </text>
    </comment>
    <comment ref="AK281" authorId="13" shapeId="0" xr:uid="{BA99DA57-7ECE-4AC0-B68E-6CA3B111B3E1}">
      <text>
        <t>[Threaded comment]
Your version of Excel allows you to read this threaded comment; however, any edits to it will get removed if the file is opened in a newer version of Excel. Learn more: https://go.microsoft.com/fwlink/?linkid=870924
Comment:
    Will be ready for authorization in early FY27</t>
      </text>
    </comment>
    <comment ref="AE295" authorId="5" shapeId="0" xr:uid="{DE239BB6-5DEA-44A8-AD3A-949DD8E93882}">
      <text>
        <r>
          <rPr>
            <sz val="11"/>
            <color theme="1"/>
            <rFont val="Calibri"/>
            <family val="2"/>
            <scheme val="minor"/>
          </rPr>
          <t>Brady Hill:
Revised after shifted leftover funds to U phase in FY27 as part of 2025 CFP.</t>
        </r>
      </text>
    </comment>
    <comment ref="AG295" authorId="5" shapeId="0" xr:uid="{D046FBF8-6978-4118-8203-DCF22B05FDDC}">
      <text>
        <r>
          <rPr>
            <sz val="11"/>
            <color theme="1"/>
            <rFont val="Calibri"/>
            <family val="2"/>
            <scheme val="minor"/>
          </rPr>
          <t xml:space="preserve">Brady Hill:
Per Brian Eaton Email on 8.28.25
</t>
        </r>
      </text>
    </comment>
    <comment ref="AE302" authorId="5" shapeId="0" xr:uid="{4D2EB6A4-38C9-4880-90AE-FE04EA45A97E}">
      <text>
        <r>
          <rPr>
            <sz val="11"/>
            <color theme="1"/>
            <rFont val="Calibri"/>
            <family val="2"/>
            <scheme val="minor"/>
          </rPr>
          <t>Brady Hill:
Revised after shifted leftover funds to U phase in FY27 as part of 2025 CFP.</t>
        </r>
      </text>
    </comment>
    <comment ref="AG302" authorId="5" shapeId="0" xr:uid="{3E280614-C96D-4ED9-95AF-C3A87D5CD594}">
      <text>
        <r>
          <rPr>
            <sz val="11"/>
            <color theme="1"/>
            <rFont val="Calibri"/>
            <family val="2"/>
            <scheme val="minor"/>
          </rPr>
          <t>Brady Hill:
Per Brian Eaton Email on 8.28.25</t>
        </r>
      </text>
    </comment>
    <comment ref="AH325" authorId="14" shapeId="0" xr:uid="{3D08825D-CC1D-4E20-A572-209C797E38D0}">
      <text>
        <t>[Threaded comment]
Your version of Excel allows you to read this threaded comment; however, any edits to it will get removed if the file is opened in a newer version of Excel. Learn more: https://go.microsoft.com/fwlink/?linkid=870924
Comment:
    Planning to partially authorize in FY27 and authorize the rest in FY27</t>
      </text>
    </comment>
    <comment ref="J331" authorId="15" shapeId="0" xr:uid="{00000000-0006-0000-0000-000002000000}">
      <text>
        <r>
          <rPr>
            <b/>
            <sz val="9"/>
            <color indexed="81"/>
            <rFont val="Tahoma"/>
            <family val="2"/>
          </rPr>
          <t>Deatherage, Amanda C  (KIPDA):</t>
        </r>
        <r>
          <rPr>
            <sz val="9"/>
            <color indexed="81"/>
            <rFont val="Tahoma"/>
            <family val="2"/>
          </rPr>
          <t xml:space="preserve">
Previously Lou Metro had programmed this:
FY 2018 Right of Way $100,000
FY 2018 Utilities $55,000
FY 2019 Construction $2,000,000
But due to a delay in Design phase, all phases need to be pushed back 1 year.
New programming is this:
FY 2019 Right of Way $100,000
FY 2019 Utilities $55,000
FY 2020 Construction $2,000,000
Made these changes to the spreadsheet on 1/18/2018.
Per Progress Report received from John Callihan on 1/17/2018 and per discussion at Kentucky Quarterly Review Meeting on 1/18/2018. John Callihan sent Phase Shift Application with the Progress Reports on 1/17/2018. This is the first phase shift for this phase.
Most recent PIF still needs to be modified.</t>
        </r>
      </text>
    </comment>
    <comment ref="AK379" authorId="16" shapeId="0" xr:uid="{662ED794-1237-4708-B3AF-E0590D0B2F5D}">
      <text>
        <t>[Threaded comment]
Your version of Excel allows you to read this threaded comment; however, any edits to it will get removed if the file is opened in a newer version of Excel. Learn more: https://go.microsoft.com/fwlink/?linkid=870924
Comment:
    KY STIP has $580,000 of SPP programmed for FY27</t>
      </text>
    </comment>
    <comment ref="AK388" authorId="17" shapeId="0" xr:uid="{5EDB7C8A-28D4-4AE9-B90B-68ED0FE473EF}">
      <text>
        <t>[Threaded comment]
Your version of Excel allows you to read this threaded comment; however, any edits to it will get removed if the file is opened in a newer version of Excel. Learn more: https://go.microsoft.com/fwlink/?linkid=870924
Comment:
    Likely FY28 as of 10.20.26</t>
      </text>
    </comment>
    <comment ref="AH409" authorId="18" shapeId="0" xr:uid="{F6365C39-358D-4655-9342-8960E6E57F77}">
      <text>
        <t>[Threaded comment]
Your version of Excel allows you to read this threaded comment; however, any edits to it will get removed if the file is opened in a newer version of Excel. Learn more: https://go.microsoft.com/fwlink/?linkid=870924
Comment:
    C Funding should be approved summer of 2026 if all goes well as of 4.21.26</t>
      </text>
    </comment>
    <comment ref="AH417" authorId="19" shapeId="0" xr:uid="{71C8933E-A7D1-4538-9D81-38A7B629903B}">
      <text>
        <t>[Threaded comment]
Your version of Excel allows you to read this threaded comment; however, any edits to it will get removed if the file is opened in a newer version of Excel. Learn more: https://go.microsoft.com/fwlink/?linkid=870924
Comment:
    Could let by the end of the calendar year 2026 if all goes well as of 4.21.26
Reply:
    Probably will need to shift to FY27 as if 6.16.26</t>
      </text>
    </comment>
    <comment ref="AH424" authorId="20" shapeId="0" xr:uid="{8D932E83-76C3-402F-A145-AE49C4D827B5}">
      <text>
        <t>[Threaded comment]
Your version of Excel allows you to read this threaded comment; however, any edits to it will get removed if the file is opened in a newer version of Excel. Learn more: https://go.microsoft.com/fwlink/?linkid=870924
Comment:
    Projected to let in summer 2026 hopefully as of 4.21.26</t>
      </text>
    </comment>
    <comment ref="G446" authorId="11" shapeId="0" xr:uid="{00000000-0006-0000-0000-000001000000}">
      <text>
        <r>
          <rPr>
            <b/>
            <sz val="9"/>
            <color indexed="81"/>
            <rFont val="Tahoma"/>
            <family val="2"/>
          </rPr>
          <t>Vail, Nick  (KIPDA):</t>
        </r>
        <r>
          <rPr>
            <sz val="9"/>
            <color indexed="81"/>
            <rFont val="Tahoma"/>
            <family val="2"/>
          </rPr>
          <t xml:space="preserve">
Part of Construction funds obligated with $297,122 in TAP-Louisville funds</t>
        </r>
      </text>
    </comment>
    <comment ref="G530" authorId="11" shapeId="0" xr:uid="{00000000-0006-0000-0000-000005000000}">
      <text>
        <r>
          <rPr>
            <b/>
            <sz val="9"/>
            <color indexed="81"/>
            <rFont val="Tahoma"/>
            <family val="2"/>
          </rPr>
          <t>Vail, Nick  (KIPDA):</t>
        </r>
        <r>
          <rPr>
            <sz val="9"/>
            <color indexed="81"/>
            <rFont val="Tahoma"/>
            <family val="2"/>
          </rPr>
          <t xml:space="preserve">
KYTC stated no need for $10,000 in D funds at 9.8.17 meeting</t>
        </r>
      </text>
    </comment>
    <comment ref="AJ646" authorId="21" shapeId="0" xr:uid="{1C2EE0D0-A58B-480D-807A-7D7FA427FA6A}">
      <text>
        <t>[Threaded comment]
Your version of Excel allows you to read this threaded comment; however, any edits to it will get removed if the file is opened in a newer version of Excel. Learn more: https://go.microsoft.com/fwlink/?linkid=870924
Comment:
    TIFIA funds</t>
      </text>
    </comment>
    <comment ref="X647" authorId="0" shapeId="0" xr:uid="{7F71BE01-AEBA-4C79-AB56-51D5D075451D}">
      <text>
        <r>
          <rPr>
            <sz val="11"/>
            <color theme="1"/>
            <rFont val="Calibri"/>
            <family val="2"/>
            <scheme val="minor"/>
          </rPr>
          <t xml:space="preserve">Nick Vail:
$2,592,470 leftover from FY21 cost increase reserve. Added to FY22 reserve. </t>
        </r>
      </text>
    </comment>
    <comment ref="AD647" authorId="5" shapeId="0" xr:uid="{2648549F-0BC5-4116-AB7C-E2262C5A9477}">
      <text>
        <r>
          <rPr>
            <sz val="11"/>
            <color theme="1"/>
            <rFont val="Calibri"/>
            <family val="2"/>
            <scheme val="minor"/>
          </rPr>
          <t>Brady Hill:
$724,093 additional dollars carried over to FY24 Cost Increase Reserve base total from FY23 Cost Increase Reserve</t>
        </r>
      </text>
    </comment>
    <comment ref="AM647" authorId="5" shapeId="0" xr:uid="{0A30D6D1-2704-4311-AC05-8F8B9BFF2E38}">
      <text>
        <r>
          <rPr>
            <sz val="11"/>
            <color theme="1"/>
            <rFont val="Calibri"/>
            <family val="2"/>
            <scheme val="minor"/>
          </rPr>
          <t xml:space="preserve">Brady Hill:
There was $87,019 remaining in FY26 cost increase reserve. That has been carried over to FY27 increase reserve. </t>
        </r>
      </text>
    </comment>
    <comment ref="AG651" authorId="5" shapeId="0" xr:uid="{BEA89E11-605F-4A7B-BBC4-0B4D0F4660AC}">
      <text>
        <r>
          <rPr>
            <sz val="11"/>
            <color theme="1"/>
            <rFont val="Calibri"/>
            <family val="2"/>
            <scheme val="minor"/>
          </rPr>
          <t>Brady Hill:
Carryover Balanced confirmed with KYTC Central Office 01/2025. 
Combined Total of KYTC IOU Balance of SLO Funds as of 1/15/25:
$119,078180.13
Combined Total of STBG Funding in FMISW10A Status of Funds Report 12.04.24:
$39,935,044.59 (includes $23,112,971 of FY25 sub-allocated funds)
$119,078180.13 + $39,935,044.59 - $23,112,971 = $135,900,253.72</t>
        </r>
      </text>
    </comment>
    <comment ref="AL658" authorId="22" shapeId="0" xr:uid="{554FC3AF-BD88-42AB-B5F5-9BBA19E75C06}">
      <text>
        <t>[Threaded comment]
Your version of Excel allows you to read this threaded comment; however, any edits to it will get removed if the file is opened in a newer version of Excel. Learn more: https://go.microsoft.com/fwlink/?linkid=870924
Comment:
    Need to update after 2026 call for projects winter cycle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tc={D2984D16-369F-41CE-9BD3-11040547EE94}</author>
    <author>tc={82B50736-217F-4ABD-8A14-D2ACC25AD795}</author>
    <author>tc={9F2D70E7-D88C-4D3C-8AC0-1479EC521A3D}</author>
    <author>Brady Hill</author>
  </authors>
  <commentList>
    <comment ref="AN45" authorId="0" shapeId="0" xr:uid="{D2984D16-369F-41CE-9BD3-11040547EE94}">
      <text>
        <t>[Threaded comment]
Your version of Excel allows you to read this threaded comment; however, any edits to it will get removed if the file is opened in a newer version of Excel. Learn more: https://go.microsoft.com/fwlink/?linkid=870924
Comment:
    3 parcels still to condemnation as of 10.20.26</t>
      </text>
    </comment>
    <comment ref="AN59" authorId="1" shapeId="0" xr:uid="{82B50736-217F-4ABD-8A14-D2ACC25AD795}">
      <text>
        <t>[Threaded comment]
Your version of Excel allows you to read this threaded comment; however, any edits to it will get removed if the file is opened in a newer version of Excel. Learn more: https://go.microsoft.com/fwlink/?linkid=870924
Comment:
    There will be 2 or 3 condemnations as of 10.20.26</t>
      </text>
    </comment>
    <comment ref="X70" authorId="2" shapeId="0" xr:uid="{9F2D70E7-D88C-4D3C-8AC0-1479EC521A3D}">
      <text>
        <t>[Threaded comment]
Your version of Excel allows you to read this threaded comment; however, any edits to it will get removed if the file is opened in a newer version of Excel. Learn more: https://go.microsoft.com/fwlink/?linkid=870924
Comment:
    KYTC over obligated TAP funds for this project again... 9.26.25</t>
      </text>
    </comment>
    <comment ref="AD136" authorId="3" shapeId="0" xr:uid="{DCFE049D-DAC9-4AB3-B643-F57262573155}">
      <text>
        <r>
          <rPr>
            <sz val="11"/>
            <color theme="1"/>
            <rFont val="Calibri"/>
            <family val="2"/>
            <scheme val="minor"/>
          </rPr>
          <t>Brady Hill:
This is the carryover amount via FMISW10A 9.30.24 report--where slightly more funds were made available to KIPDA than displayed by the tracking sheet in FY23</t>
        </r>
      </text>
    </comment>
    <comment ref="AG138" authorId="3" shapeId="0" xr:uid="{B637ADD0-2A58-40D6-89D8-C92D6E6B10B6}">
      <text>
        <r>
          <rPr>
            <sz val="11"/>
            <color theme="1"/>
            <rFont val="Calibri"/>
            <family val="2"/>
            <scheme val="minor"/>
          </rPr>
          <t>Brady Hill:
The amount of funding available in FY25 can be confirmed by FMISW10A 5.15.25 report. Note that One time TIFIA TA funds are allocated to FY26 in this tracking sheet.</t>
        </r>
      </text>
    </comment>
    <comment ref="AD140" authorId="3" shapeId="0" xr:uid="{00E83B34-8653-4DB6-A3BE-ADCF8D87D966}">
      <text>
        <r>
          <rPr>
            <sz val="11"/>
            <color theme="1"/>
            <rFont val="Calibri"/>
            <family val="2"/>
            <scheme val="minor"/>
          </rPr>
          <t xml:space="preserve">Brady Hill:
This obligation amount matches FMISW10A report from 9.30.24. KYTC erroneously approved additional TAP funding for KIPDA projects in this FY, which is why their is more obligated than what is on the KIPDA tracking sheet. </t>
        </r>
      </text>
    </comment>
  </commentList>
</comments>
</file>

<file path=xl/sharedStrings.xml><?xml version="1.0" encoding="utf-8"?>
<sst xmlns="http://schemas.openxmlformats.org/spreadsheetml/2006/main" count="13373" uniqueCount="644">
  <si>
    <t>Indiana MPO-Dedicated Funding Programs</t>
  </si>
  <si>
    <t>Updated as of 11.6.26</t>
  </si>
  <si>
    <t>PROJECT INFORMATION</t>
  </si>
  <si>
    <t>FY 2017</t>
  </si>
  <si>
    <t>FY 2018</t>
  </si>
  <si>
    <t>FY 2019</t>
  </si>
  <si>
    <t>FY 2020</t>
  </si>
  <si>
    <t>FY 2021</t>
  </si>
  <si>
    <t>FY 2022</t>
  </si>
  <si>
    <t>FY 2023</t>
  </si>
  <si>
    <t>FY 2024</t>
  </si>
  <si>
    <t>FY 2025</t>
  </si>
  <si>
    <t>FY 2026</t>
  </si>
  <si>
    <t>FY 2027</t>
  </si>
  <si>
    <t>FY 2028</t>
  </si>
  <si>
    <t>FY 2029</t>
  </si>
  <si>
    <t>FY 2030</t>
  </si>
  <si>
    <t>FY 2031</t>
  </si>
  <si>
    <t>FY 2032</t>
  </si>
  <si>
    <t>FUTURE</t>
  </si>
  <si>
    <t>PROJECT</t>
  </si>
  <si>
    <t>KIPDA ID</t>
  </si>
  <si>
    <t>DES Number</t>
  </si>
  <si>
    <t>DESCRIPTION</t>
  </si>
  <si>
    <t>SPONSOR</t>
  </si>
  <si>
    <t xml:space="preserve">PHASE </t>
  </si>
  <si>
    <t>FEDERAL COST</t>
  </si>
  <si>
    <t>FEDERAL PGM</t>
  </si>
  <si>
    <t>FEDERAL OBL.</t>
  </si>
  <si>
    <t>TOTALS</t>
  </si>
  <si>
    <t>Kentuckiana Air Education</t>
  </si>
  <si>
    <t>KAIRE Ozone Prevention and Awareness Program</t>
  </si>
  <si>
    <t>APCD</t>
  </si>
  <si>
    <t>Planning</t>
  </si>
  <si>
    <t>FED COST</t>
  </si>
  <si>
    <t>Preliminary Eng.</t>
  </si>
  <si>
    <t>Design</t>
  </si>
  <si>
    <t>FED PGM</t>
  </si>
  <si>
    <t>Right of Way</t>
  </si>
  <si>
    <t>Utility Relocation</t>
  </si>
  <si>
    <t>FED OBL</t>
  </si>
  <si>
    <t>Construction Engineering</t>
  </si>
  <si>
    <t>Construction</t>
  </si>
  <si>
    <t>Program</t>
  </si>
  <si>
    <t>% OBL</t>
  </si>
  <si>
    <t>Capital</t>
  </si>
  <si>
    <t>Operating</t>
  </si>
  <si>
    <t>CR-311 and Sellersburg Improvements</t>
  </si>
  <si>
    <t>Corridor improvements will extend along CR-311 from SR-60 to US-31 in Sellersburg. Project will add sidewalks, a bike path and a center turn lane to provide safe traffic/transportation alternatives and improve overall safety in the area</t>
  </si>
  <si>
    <t>Clark County</t>
  </si>
  <si>
    <t>Charlestown Road Corridor Complete Street - Multi Use Trail</t>
  </si>
  <si>
    <t>Construction of a multi-use path on Charlestown Rd. from Sunset Drive to Chapel Lane and include pedestrian bridge</t>
  </si>
  <si>
    <t>Floyd County</t>
  </si>
  <si>
    <t>CR 403 and Stacy Road Intersection Improvements</t>
  </si>
  <si>
    <t>Intersection improvement including construction of a roundabout to improve safety at CR 403 and Stacy Road. Roundabout construction would include HMA pavement, curb and gutter and storm sewer for drainage, and intersection lighting. The footprint for the proposed roundabout would require approximately &lt;1.0 acre of additional right of way, as well as relocating an existing Vectren utility pole and regulated gas line that runs along CR 403.</t>
  </si>
  <si>
    <t>Baylor Wissman Hilltop</t>
  </si>
  <si>
    <t>Project will replace existing roadway to widen lanes to 11 feet in each direction, add 2 foot shoulders with 1 foot aggregate. Additional safety measures including edge striping and curve notices will be included.</t>
  </si>
  <si>
    <t>Railroad</t>
  </si>
  <si>
    <t>Intersection of E. Spring St. &amp; Beharrell Ave.</t>
  </si>
  <si>
    <t>New Albany</t>
  </si>
  <si>
    <t>Blackiston Mill Road Phase II</t>
  </si>
  <si>
    <t xml:space="preserve">The Blackiston Mill Road Improvement Project is a series of improvements to the existing roadway from Lewis and Clark to just south of Gutford Road. Phase II is from the Kroger entrance to Blackiston View Drive. </t>
  </si>
  <si>
    <t>Clarksville</t>
  </si>
  <si>
    <t>Bridge 51 (Blackiston Mill Rd) Replacement Project</t>
  </si>
  <si>
    <t>The proposed replacement bridge will be approximately 250 feet long,
with 700 foot approaches. Bridge 51 carries Blackiston Mill Road over Silver Creek and currently serves as a critical link between the City of New Albany and the Town of Clarksville. The bridge structure itself is the responsibility of Floyd County, with the northern approach being in the City of New Albany and the southern approach in the
Town of Clarksville and Clark County. In our 2016 Bridge Inspection Report, Bridge 51 scored a 39.2 Sufficiency Rating.</t>
  </si>
  <si>
    <t>E. Main Street from State Street Intersection to E. 5th Street Intersection</t>
  </si>
  <si>
    <t xml:space="preserve">This road reconstruction project on E. Main Street will extend from State Street to E. 5th Street for approximately 1,600 feet or 0.3 miles and is located in the heart of Downtown New Albany. The proposed road reconstruction project will provide for a continuation of the improvements of the E. Main Street corridor extending from the recently completed project on E. Main from Vincennes Street to E. 5th Street in 2014 and connect to the improvements completed by INDOT on W. Main Street from State Street to Corydon Pike in 2015. </t>
  </si>
  <si>
    <t>Construction (CRRSAA)</t>
  </si>
  <si>
    <t>Mt. Tabor</t>
  </si>
  <si>
    <t>309</t>
  </si>
  <si>
    <t>Reconstruct 2 lane road from Klerner Lane to Charlestown Rd.</t>
  </si>
  <si>
    <t>Progress Way Improvements</t>
  </si>
  <si>
    <t>The project will install new curb and gutter, sidewalks, and drainage along Progress Way from I-65 to Broadway. The width of the lanes will not change, instead they will be shifted south slightly to allow for drainage improvements. There will also be a reworking of the intersection with Addmore and Progress Way.</t>
  </si>
  <si>
    <t>Stansifer Avenue Streetscape Improvements</t>
  </si>
  <si>
    <t>The project is a complete overhaul of Stansifer Avenue from Akers Avenue to South Clark Boulevard. The roadway will have new landscaped medians, curb and gutter, the addition of on-street parking, narrowing of the lane widths and drainage improvements. The project will also include pedestrian sidewalk upgrades and widening to at least 5' and designated bike lanes.</t>
  </si>
  <si>
    <t>Graybrook Lane Extension</t>
  </si>
  <si>
    <t>Extension of collector class roadway (Graybrook Ln.) from the intersection with Bono Rd./Pearl St. to the intersection of State St. This roadway extension would further establish connections from economically depressed areas to the vital State Street corridor. The estimated cost is $3,598,631.</t>
  </si>
  <si>
    <t>Riverside Drive Reconstruction</t>
  </si>
  <si>
    <t>The Town of Clarksville is proposing the reconstruction of Riverside Drive from the Town line to Ashland Park. The new roadway will include new 11’‐5’ travel lanes, one north and one south bound lane, an 8’ parking strip on both sides, 5’ planting zone and 6’ walk on both sides. An elevated cycle track will be added on the south side of the roadway.</t>
  </si>
  <si>
    <t>Every Commute Counts (formerly Ticket to Ride)</t>
  </si>
  <si>
    <t>56 (parent ID)</t>
  </si>
  <si>
    <t>Regional Rideshare Program</t>
  </si>
  <si>
    <t>KIPDA</t>
  </si>
  <si>
    <t>Floyd County Transit and Multi-Modal Planning Study</t>
  </si>
  <si>
    <t xml:space="preserve">Conduct a planning study to improve transit and multi-modal transportation opportunities in Floyd County and the municipalities. The study will identify demographics for those areas that currently lack services, current and future service needs as well as potential service providers in both urbanized and rural areas of the community. Additionally, the study will research transit regulations, propose alternative solutions for transit and other multi-modal services, develop cost estimates and implementation plans for services.				</t>
  </si>
  <si>
    <t>State Street Congestion Mitigation Planning Study</t>
  </si>
  <si>
    <t xml:space="preserve">A corridor study to determine the best methods for mitigating congestion along the State Street corridor (from the interstate ramps to the Green Valley Road intersection; approximately 0.8 miles). To do this, the City of New Albany would like to install Miovision cameras at key intersections along the corridor to have real-time data for multiple signal performance measures that could be analyzed and studied to determine a more efficient means of conveying traffic.				</t>
  </si>
  <si>
    <t>New Albany Bus Stop ADA Improvements</t>
  </si>
  <si>
    <t>TBD</t>
  </si>
  <si>
    <t xml:space="preserve">TARC will improve bus stops throughout the City of New Albany. 26 bus stops were identified as not being ADA compliant, many of which do not have concrete pads for the bus riders. 				</t>
  </si>
  <si>
    <t>TARC</t>
  </si>
  <si>
    <t>Bridge 38 (Baylor Wissman) Replacement</t>
  </si>
  <si>
    <t>Project will replace existing bridge due to poor geometry and the superstructure and substructure deterioration. It will expand bridge from one to two travel lanes with 2 foot shoulders. Approach will be re-aligned to improve site distance.</t>
  </si>
  <si>
    <t>Downtown Transit Center Planning Study</t>
  </si>
  <si>
    <t>New</t>
  </si>
  <si>
    <t>Study of a potential Louisville Downtown Transit Center. The study intends to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t>
  </si>
  <si>
    <t>Highway 150 Break - Highlander Point</t>
  </si>
  <si>
    <t>Establishment of lighted intersection between Old Vincennes Road and West Luther Road on Highway 150 providing additional access to Highlander Point Gateway district.</t>
  </si>
  <si>
    <t>Memphis Blue Lick Roadway Improvements</t>
  </si>
  <si>
    <t>This project will enhance the overall capacity of the Memphis Blue Lick Road and the surrounding area, from Crone Road near the I-65 Interchange to the existing Champions Point S/D, 2+ miles to the west. There are potentially four intersections that must be enhanced (one is an INDOT interchange at I-65); potentially two bridge improvement structures and several small structure crossings that will need to be improved along with the roadway widening for the area. The roadway widening shall include pavement drive lane expansion and improved paved shoulders. Bike paths will also be considered for this project.</t>
  </si>
  <si>
    <t>Purchase Vehicles for Mobility on Demand Service</t>
  </si>
  <si>
    <t xml:space="preserve">TARC will purchase five (5) modified Ford Transit Vans (or equal) for Mobility on Demand service to exurban locations.				</t>
  </si>
  <si>
    <t>Slate Run Road Phase II</t>
  </si>
  <si>
    <t>The project consists of the widening of Slate Run Road from Lockwood Drive to Ekin Avenue in New Albany, Indiana. The road is being widened to create new separate bicycle lanes. Curb and gutter will be added to both sides of the roadway, and new sidewalks will be constructed outside of the curb lines.</t>
  </si>
  <si>
    <t>Clarksville Montgomery Avenue / Jeffersonville 9th Street Multimodal Connection</t>
  </si>
  <si>
    <t xml:space="preserve">Design of multimodal connection between Jeffersonville and Clarksville's Arts Districts, underneath I-65 along Montgomery Avenue and 9th Street.  The design will include new sidewalks, bicycle paths, lighting, and other aesthetic amenities.  </t>
  </si>
  <si>
    <t>Jeff Charlestown Pike Improvements</t>
  </si>
  <si>
    <t>The Jeff-Charlestown Pike project begins at the intersection of Jeff-Chas Pike and Salem Noble Road and extend0.8 miles to the intersection with Hwy-62. The project will extend the Jeffersonville Project that begins at Utica Sellersburg Road and extends to Salem Noble Road. the improvements planned include an increased shoulder for bike traffic and a area for sidewalks to be added by developers or property owners fronting the project. improved traffic flow and alternative means of travel will be offered and will help improve emissions. The multiuse path is being added to protect and help provide alternatives for local residents.</t>
  </si>
  <si>
    <t>Henryville Sidewalks</t>
  </si>
  <si>
    <t>The existing sidewalks in the Henryville area are crumbling and do not currently meet ADA requirements. Ramps will be added at intersections and slopes will be adjusted to help meet current ADA requirements. Extending sidewalks from the Henryville High School to the local library should also help the community.</t>
  </si>
  <si>
    <t>Consruction Engineering</t>
  </si>
  <si>
    <t>CMAQ Total</t>
  </si>
  <si>
    <t>CRP Total</t>
  </si>
  <si>
    <t>HSIP Total</t>
  </si>
  <si>
    <t>PROTECT Total</t>
  </si>
  <si>
    <t>STBG Total</t>
  </si>
  <si>
    <t>TA Total</t>
  </si>
  <si>
    <t>CRRSAA Total</t>
  </si>
  <si>
    <t>Grand Total</t>
  </si>
  <si>
    <t>PROGRAM SUB-ALLOCATIONS</t>
  </si>
  <si>
    <t>STP TIP PROGRAM DEVELOPMENT</t>
  </si>
  <si>
    <t>PROGRAM DEVELOPMENT</t>
  </si>
  <si>
    <t>FUTURE SUB-ALLOCATIONS</t>
  </si>
  <si>
    <t>CMAQ-MPO Sub-allocation</t>
  </si>
  <si>
    <t>CMAQ-MPO</t>
  </si>
  <si>
    <t>CRP-MPO Sub-allocation</t>
  </si>
  <si>
    <t>HSIP-MPO Sub-allocation</t>
  </si>
  <si>
    <t>HSIP-MPO</t>
  </si>
  <si>
    <t>PROTECT-MPO Sub-allocation</t>
  </si>
  <si>
    <t>PROTECT-MPO</t>
  </si>
  <si>
    <t>STBG-MPO Sub-allocation</t>
  </si>
  <si>
    <t>STBG-MPO</t>
  </si>
  <si>
    <t>TA-MPO Sub-allocation</t>
  </si>
  <si>
    <t>TA-MPO</t>
  </si>
  <si>
    <t>CRRSAA-MPO or MPO Funding Swap Agreement Sub-allocation</t>
  </si>
  <si>
    <t>Section 164 Penalty (HSIP) Sub-allocation</t>
  </si>
  <si>
    <t>Combined Amount</t>
  </si>
  <si>
    <t>Future Bal.</t>
  </si>
  <si>
    <t>GENERAL FUND</t>
  </si>
  <si>
    <t>FUTURE CATEGORY</t>
  </si>
  <si>
    <t>Combined Sub-allocation</t>
  </si>
  <si>
    <t>Future Avail.</t>
  </si>
  <si>
    <t>Programmed</t>
  </si>
  <si>
    <t>Future Sched.</t>
  </si>
  <si>
    <t>Obligated</t>
  </si>
  <si>
    <t>UNPROGRAMMED FUNDS</t>
  </si>
  <si>
    <t>Future Balance</t>
  </si>
  <si>
    <t>Received an additional $61,615 in authorization authority 3.26 - this was programmed to CR-311 and Bridge 51</t>
  </si>
  <si>
    <t>LPA</t>
  </si>
  <si>
    <t>Programmed as of December 18, 2023</t>
  </si>
  <si>
    <t>Programmed as of June 19, 2024</t>
  </si>
  <si>
    <t>Programmed as of May 23, 2025</t>
  </si>
  <si>
    <t>Programmed as of October 1, 2026</t>
  </si>
  <si>
    <t>Population of Clark County (2024)</t>
  </si>
  <si>
    <t>Population (2024 Census Est.)</t>
  </si>
  <si>
    <t xml:space="preserve">Clarksville </t>
  </si>
  <si>
    <t>Population of Floyd County (2024)</t>
  </si>
  <si>
    <t>TEIA Population in These 2 Counties</t>
  </si>
  <si>
    <t>Total of 2 Counties (2024)</t>
  </si>
  <si>
    <t xml:space="preserve">Floyd County </t>
  </si>
  <si>
    <t>Jeffersonville</t>
  </si>
  <si>
    <t xml:space="preserve">Programmed </t>
  </si>
  <si>
    <t xml:space="preserve">Obligated </t>
  </si>
  <si>
    <t>Total Programmed to IN Projects FY2017-FY2030</t>
  </si>
  <si>
    <t>Percetage of Dollars Programmed</t>
  </si>
  <si>
    <t>Total Programmed to IN Projects FY2021-FY2030</t>
  </si>
  <si>
    <t>Percentage of Dollars Programmed</t>
  </si>
  <si>
    <t>Total Programmed for IN Projects FY2021-FY2030 Per Capita</t>
  </si>
  <si>
    <t>County</t>
  </si>
  <si>
    <t>Clark</t>
  </si>
  <si>
    <t>Floyd</t>
  </si>
  <si>
    <t>Total to the Region</t>
  </si>
  <si>
    <t>Total Minus KIPDA</t>
  </si>
  <si>
    <t>Total minus KIPDA</t>
  </si>
  <si>
    <t>Obligation Percentage</t>
  </si>
  <si>
    <t xml:space="preserve">Floyd County* </t>
  </si>
  <si>
    <t>*$3,643,736 HSIP-state used to fund KIPDA ID 2128</t>
  </si>
  <si>
    <t>Project Type</t>
  </si>
  <si>
    <t>Total Dollars Programmed</t>
  </si>
  <si>
    <t>% of Dollars Programmed</t>
  </si>
  <si>
    <t>Total Programmed From FY2017-FY2029</t>
  </si>
  <si>
    <t>Roadway Only</t>
  </si>
  <si>
    <t>Roadway w/ Bike/Ped</t>
  </si>
  <si>
    <t>Bike/Pedestrian Only</t>
  </si>
  <si>
    <t>Transit</t>
  </si>
  <si>
    <t xml:space="preserve">Total  </t>
  </si>
  <si>
    <t>Total Number of Project Phases</t>
  </si>
  <si>
    <t>% of Project Phases Programmed</t>
  </si>
  <si>
    <t>Total Project Phases Programmed From FY2017-FY2029</t>
  </si>
  <si>
    <t>Total Number of Projects w/ Phases Programmed in former EJ areas</t>
  </si>
  <si>
    <t>Total Dollars Programmed in former EJ areas</t>
  </si>
  <si>
    <t>% of Dollars Programmed in former EJ areas</t>
  </si>
  <si>
    <t>Total Number of Projects w/ Phases Programmed in TEIA areas</t>
  </si>
  <si>
    <t>Total Dollars Programmed in TEIA areas</t>
  </si>
  <si>
    <t>% of Dollars Programmed in TEIA areas</t>
  </si>
  <si>
    <t>Total Number of Projects w/ Phases Programmed in EJ (pre-FY26) or TEIA (post-FY26) areas</t>
  </si>
  <si>
    <t>Total Dollars Programmed in EJ (pre-FY26) or TEIA (post FY26) areas from FY2017-FY2029</t>
  </si>
  <si>
    <t>% of Dollars Programmed in EJ (pre-FY26) or TEIA (post-FY26) areas</t>
  </si>
  <si>
    <t>Percentage of IN Urbanized Area Population in EJ (pre-FY26) or TEIA (post-FY26) Areas</t>
  </si>
  <si>
    <t>Riverside Drive funded by INDOT 's Group III funds $4,864,371 in FY24</t>
  </si>
  <si>
    <t>Total funding obligated (or soon to be obligated to mpo-dedicated (or formerly mpo-dedicated) projects in FY24</t>
  </si>
  <si>
    <t>CMAQ</t>
  </si>
  <si>
    <t>10-Year TOTAL</t>
  </si>
  <si>
    <t>Annual Allocation</t>
  </si>
  <si>
    <t>50% of Allocation</t>
  </si>
  <si>
    <t>Programmed Amount</t>
  </si>
  <si>
    <t>CRP</t>
  </si>
  <si>
    <t>HSIP</t>
  </si>
  <si>
    <t>PROTECT</t>
  </si>
  <si>
    <t>STBG</t>
  </si>
  <si>
    <t>TA</t>
  </si>
  <si>
    <t>Kentucky Carbon Reduction Program (CRP-MPO)</t>
  </si>
  <si>
    <t>STATE ID</t>
  </si>
  <si>
    <t>PROJECT ESTIMATES</t>
  </si>
  <si>
    <t>PMG LIMITS</t>
  </si>
  <si>
    <t>Louisville Metro</t>
  </si>
  <si>
    <t xml:space="preserve">Dodge Gap Jefferson Memorial Forest - Louisville Loop Shared Use Path </t>
  </si>
  <si>
    <t>05-00523.00</t>
  </si>
  <si>
    <t xml:space="preserve">Design and construct shared use path and Louisville Loop trailhead facilities through Jefferson Memorial Forest from Blevins Gap  Road to north end of sand quarry tunnel at Gene Snyder FWY (the tunnel will be part of this segment) approximately 2.5 miles  </t>
  </si>
  <si>
    <t>Total Pre-PE Cost Estimate</t>
  </si>
  <si>
    <t>Cost Increases Awarded to Date</t>
  </si>
  <si>
    <t>Total Post-PE Cost Estimate</t>
  </si>
  <si>
    <t>Total Cost Increase Limit</t>
  </si>
  <si>
    <t>Post-PE Letting Date Estimate</t>
  </si>
  <si>
    <t>Letting Date Limit</t>
  </si>
  <si>
    <t>Northeast Louisville Loop Section II (Eastwood Cut-off)</t>
  </si>
  <si>
    <t>05-00525.00</t>
  </si>
  <si>
    <t>Construct a shared use path along US 60 from Eastwood Cutoff to Eastwood Recreation Center.</t>
  </si>
  <si>
    <t xml:space="preserve">Ohio River Levee Trail Phase III </t>
  </si>
  <si>
    <t>05-00505.00</t>
  </si>
  <si>
    <t>Construct bicycle/pedestrian facilities along Campground Road from the end of the shared use path at the railroad crossing on Campground Road near I-264 to Lees Lane and the connection to Riverside Gardens Park at 2899 Lees Lane.</t>
  </si>
  <si>
    <t>Ohio River Valley NE Bike/Ped Improvements Phase
I (Louisville Loop)</t>
  </si>
  <si>
    <t>05-3036.00</t>
  </si>
  <si>
    <t>Design and construct an accessible shared-use path system, including amenities, that connects the Lewis &amp; Clark Bridge to US 42 in Prospect. Design and construct an accessible shared-use path system connecting This corridor is approximately 2.5 miles of the 100+ mile Louisville Loop.</t>
  </si>
  <si>
    <t>Ohio River Valley NE Bike/Ped Improvements Phase
II (Louisville Loop)</t>
  </si>
  <si>
    <t>5-584.00</t>
  </si>
  <si>
    <t>Design and construct an accessible shared-use path system, including amenities; and make improvements to portions of an existing shared-use path that connects the Big Four Bridge to Caperton Swamp. This corridor is approximately 3.5 miles of the 100+ mile Louisville Loop.</t>
  </si>
  <si>
    <t xml:space="preserve">Pond Creek Jefferson Memorial Forest - Louisville Loop Shared Use Path </t>
  </si>
  <si>
    <t>05-00522.00</t>
  </si>
  <si>
    <t xml:space="preserve">Design and construct shared use path and Louisville Loop trailhead facilities through Jefferson Memorial Forest from north end of sand quarry tunnel at Gene Snyder FWY to west terminus of the existing MSD trail approximately 2.7 miles which will include a bridge over Pond Creek. </t>
  </si>
  <si>
    <t>Bus Stop and Access Improvements -  M. Ali and Chestnut Street Corridor</t>
  </si>
  <si>
    <t>Westport Road Sidewalk through I-265 Interchange</t>
  </si>
  <si>
    <t>5-598.00</t>
  </si>
  <si>
    <t>Dixie Highway Streetscape - Maple to Garland</t>
  </si>
  <si>
    <t>5-478.81</t>
  </si>
  <si>
    <t>Bus Stop Improvements at Transit Node Eastern Parkway and Preston/Shelby Street</t>
  </si>
  <si>
    <t>Totals</t>
  </si>
  <si>
    <t>PROGRAM SUB-ALLOCATION</t>
  </si>
  <si>
    <t>CRP-MPO Annual Allocation</t>
  </si>
  <si>
    <t>Annual Alloc</t>
  </si>
  <si>
    <t>Carryover from Previous Fiscal Year</t>
  </si>
  <si>
    <t>Annual Sub-Allocation</t>
  </si>
  <si>
    <t>Available</t>
  </si>
  <si>
    <t>CARRYOVER FUNDS FOR NEXT FISCAL YEAR</t>
  </si>
  <si>
    <t>Programmed as of May 19, 2025</t>
  </si>
  <si>
    <t>Jeffersontown</t>
  </si>
  <si>
    <t>Total Programmed to CRP Projects FY2024-FY2029</t>
  </si>
  <si>
    <t>% of CRP Dollars Programmed FY2017-FY2029</t>
  </si>
  <si>
    <t>Total TA Programmed for KY Projects FY2017-FY2029 Per Capita</t>
  </si>
  <si>
    <t>KYTC</t>
  </si>
  <si>
    <t>Middletown</t>
  </si>
  <si>
    <t>Oldham County</t>
  </si>
  <si>
    <t>Bullitt County</t>
  </si>
  <si>
    <t>University of Louisville</t>
  </si>
  <si>
    <t xml:space="preserve">Total </t>
  </si>
  <si>
    <t>Total Dollars Programmed to CRP From FY2017-FY2029</t>
  </si>
  <si>
    <t>% of CRP Dollars Programmed</t>
  </si>
  <si>
    <t>% of CRP Project Phases Programmed</t>
  </si>
  <si>
    <t>Total CRP Project Phases Programmed From FY2017-FY2029</t>
  </si>
  <si>
    <t>Total Number of Projects w/ Phases Programmed in EJ areas</t>
  </si>
  <si>
    <t>Total Dollars Programmed in EJ areas</t>
  </si>
  <si>
    <t>% of Dollars Programmed in EJ areas</t>
  </si>
  <si>
    <t>Total CRP Dollars Programmed in EJ areas from FY2017-FY2029</t>
  </si>
  <si>
    <t>% of CRP Dollars Programmed in EJ areas</t>
  </si>
  <si>
    <t>Percentage of KY Urbanized Area Population in EJ Areas</t>
  </si>
  <si>
    <t>Kentucky Surface Transportation Block Grant (STBG-MPO) Program</t>
  </si>
  <si>
    <t>FUTURE FUNDING RESERVE</t>
  </si>
  <si>
    <t>Bullittt County</t>
  </si>
  <si>
    <t>KY 44</t>
  </si>
  <si>
    <t>05-00347.10</t>
  </si>
  <si>
    <t>Widen KY 44 from 2 to 4 lanes from US 31 E to Kings Church Road and a 3 lane section from Kings Church Road to Spencer County line.</t>
  </si>
  <si>
    <t>Design (CRRSAA)</t>
  </si>
  <si>
    <t>Bluegrass Commerce Park Bicycle/Pedestrian Trail Phase II</t>
  </si>
  <si>
    <t>05-00543.00</t>
  </si>
  <si>
    <t xml:space="preserve">Construct a multi-use bicycle and pedestrian trail along Bluegrass Parkway from Watterson Trail to Tucker Station Road and along Tucker Station Road from Bluegrass Parkway to Plantside Drive. </t>
  </si>
  <si>
    <t>Good Samaritan Bicycle &amp; Pedestrian Trail Connector</t>
  </si>
  <si>
    <t>05-00486.00</t>
  </si>
  <si>
    <t xml:space="preserve">Construct a multi-use bicycle and pedestrian trail along Old Taylorsville Road and Jefferson Street in downtown Jeffersontown connecting the downtown street network to the Good Samaritan Center and the existing  bicycle/pedestrian trail at Grand Avenue and Watterson Trail.   </t>
  </si>
  <si>
    <t>Ruckriegel Parkway Sidewalk Improvement</t>
  </si>
  <si>
    <t>05-198.00</t>
  </si>
  <si>
    <t>Construct the missing gaps of sidewalk and ADA ramps along Ruckriegel Parkway between Taylorsville Road and Billtown Road.</t>
  </si>
  <si>
    <t>Watterson Trail Phase I</t>
  </si>
  <si>
    <t>05-03031.00</t>
  </si>
  <si>
    <t>Improve streetscape, reconstruct sidewalks and enhance landscaping from Maple Road to Old Taylorsville Road.</t>
  </si>
  <si>
    <t>Watterson Trail Phase II</t>
  </si>
  <si>
    <t>05-00518.00</t>
  </si>
  <si>
    <t>Widen Watterson Trail from 2 to 3 lanes from Ruckriegel Parkway to Maple Road, and widen Watterson Trail from 2 to 3 lanes from Old Taylorsville Road to  Ruckriegel Parkway.  Project to include streetscape enhancements to improve the corridor.</t>
  </si>
  <si>
    <t>Every Commute Counts</t>
  </si>
  <si>
    <t>05-00384.00</t>
  </si>
  <si>
    <t>Ticket to Ride regional Transportation Demand Management (TDM) Program.</t>
  </si>
  <si>
    <t>English Station Rd.</t>
  </si>
  <si>
    <t>05-00353.00</t>
  </si>
  <si>
    <t>Widen English Station Road from 2 to 3 lanes (3rd lane will be a center turn lane) from Aiken Road to Avoca Road.</t>
  </si>
  <si>
    <t>KY 22/KY329</t>
  </si>
  <si>
    <t>05-00449.00</t>
  </si>
  <si>
    <t>Intersection improvement at KY 22 and KY 329 in Crestwood</t>
  </si>
  <si>
    <t>KY 146 Sidewalks Eastern Jefferson County</t>
  </si>
  <si>
    <t>05-00759.00</t>
  </si>
  <si>
    <t>Improve pedestrian connectivity along KY 146 from Saddlecreek Drive to the existing sidewalk near the Oldham County line.</t>
  </si>
  <si>
    <t>KY 864</t>
  </si>
  <si>
    <t>05-00481.00</t>
  </si>
  <si>
    <t>Widen Beulah Church Rd. from 2 to 3 lanes from I-265 to Cedar Creek Rd.</t>
  </si>
  <si>
    <t>KY 1494</t>
  </si>
  <si>
    <t>05-00293.01</t>
  </si>
  <si>
    <t>Widen travel lanes (no additional travel lanes) on KY 1494 in Bullittt County, and relocate road from 2000 feet west of KY 61 to KY 61.</t>
  </si>
  <si>
    <t>KY 1793 &amp; Various Sidewalks</t>
  </si>
  <si>
    <t>05-00440.10</t>
  </si>
  <si>
    <t>Construct sidewalks on KY 1793 from Ridgeview Drive to Settlers Point Trail.</t>
  </si>
  <si>
    <t>KY 1931</t>
  </si>
  <si>
    <t>05-00536.00</t>
  </si>
  <si>
    <t>Widen KY 1931 (Manslick Rd.) from 2 to 3 lanes from Dixie Highway (US 31W) to Doss High School, 1.7 miles.</t>
  </si>
  <si>
    <t>KY 1932  Chenoweth Lane</t>
  </si>
  <si>
    <t>05-00531.00</t>
  </si>
  <si>
    <t>Improve the safety and congestion of KY 1932 (Chenoweth Lane) from US 60 (Shelbyville Rd.) to US 42 (Brownsboro Rd.), approx. 1.07 miles.</t>
  </si>
  <si>
    <t>KY 2055</t>
  </si>
  <si>
    <t>05-08501.00</t>
  </si>
  <si>
    <t>Reconstruction and rehab pavement at West Manslick Rd., Mount Holly Rd., Fairdale Rd., and Mitchell Hill Rd. intersection.</t>
  </si>
  <si>
    <t>US 42</t>
  </si>
  <si>
    <t>05-441.01</t>
  </si>
  <si>
    <t>Reconstruct US 42 and widen from 2 lanes to 3 lanes (3rd lane will be a center turn lane) from Jefferson/Oldham County line to Ridgemoor Drive. Project will include the consideration of improvements to the Hayfield Way intersection.</t>
  </si>
  <si>
    <t>AB Sawyer Greenway Shared Use Path</t>
  </si>
  <si>
    <t>05-00529.00</t>
  </si>
  <si>
    <t>Construct a multiuse path through A.B. Sawyer Park and connecting to surrounding neighborhoods includes an underpass, bridge, and site amenities and construction of pedestrian facilities along Hurstbourne Pkwy from Middle Fork of Beargrass Creek bridge to Ormsby Station and connect to A.B. Sawyer Park Greenway.</t>
  </si>
  <si>
    <t>Bicycle &amp; Pedestrian Education, Encouragement, Enforcement &amp; Evaluation</t>
  </si>
  <si>
    <t>05-00965.15</t>
  </si>
  <si>
    <t>Development of educational and awareness programs concerning bicycle and pedestrian issues. Provide education and training for cyclists, motorists, and city officials about laws governing cyclists' rights and responsibilities</t>
  </si>
  <si>
    <t>Lou. Metro PW</t>
  </si>
  <si>
    <t>Broadway &amp; 18th Street</t>
  </si>
  <si>
    <t>05-00413.00</t>
  </si>
  <si>
    <t>Align intersection of Broadway and 18th Street by moving the south leg of 18th Street to the east.</t>
  </si>
  <si>
    <t>Cannons Lane</t>
  </si>
  <si>
    <t>05-03212.00</t>
  </si>
  <si>
    <t>Construct a sidewalk along Cannon Lane between Willis Ave. and Bowman Field (Seneca Loop), 1.0 miles.</t>
  </si>
  <si>
    <t>Transit Authority of River City</t>
  </si>
  <si>
    <t>Comprehensive Operational Analysis (COA)</t>
  </si>
  <si>
    <t>05-00562.00</t>
  </si>
  <si>
    <t xml:space="preserve">The COA will analyze and evaluate existing TARC service in comparison withcommunity growth, economic and land use development, and current and future needs of public transit users. </t>
  </si>
  <si>
    <t>Cooper Chapel Rd. Phase 3</t>
  </si>
  <si>
    <t>05-00404.01</t>
  </si>
  <si>
    <t>Phase 3:  Extend and construct 2 lane roadway with a continuous center-turn lane from KY 864 (Beulah Church Road) to US 31E (Bardstown Road) at Bardstown Falls Road.  Project will incorporate sidewalks and 10' paved shoulders.</t>
  </si>
  <si>
    <t>Dixie Highway Additional Design Funds</t>
  </si>
  <si>
    <t>05-00478.00</t>
  </si>
  <si>
    <t>Intelligent Transportation System (ITS)/Signal System and Technology Upgrades to connect Dixie Highway to the city's existing traffic operations center for active traffic management operations. Complete Streets and Safety/Access Management Improvements to include construction of pedestrian pathways and improved multi-modal (especially pedestrian and transit) connectivity.  Project will include raised medians, consolidation of access points, modification from TWLTL to dedicated turn lanes, signage and striping upgrades. Bus Rapid Transit to include upgraded transit facilities along corridor with approximately 36 new, highly visible and easily accessible BRT stations, newly branded vehicles unique to the Dixie Corridor, appropriately located queue-jump lanes and bus turnouts.</t>
  </si>
  <si>
    <t>Louisville Metro Public Works</t>
  </si>
  <si>
    <t>Dixie Highway Bus Rapid Transit Study</t>
  </si>
  <si>
    <t>05-00563.00</t>
  </si>
  <si>
    <t>Planning study to examine the need for bicycle, pedestrian, and vehicular access improvements to the proposed Dixie BRT in the following corridors: KY 907 from US 31W to Stonestreet Rd., KY 2051 Rockford Lane from KY 2934 Cane Run Rd. to US 31W, Gagel Ave. from US 31W to Manslick Rd., and KY 2049 Crums Lane from I-264 to KY 1931 Manslick Rd.</t>
  </si>
  <si>
    <t xml:space="preserve">East Market Street (US-31E) Streetscape </t>
  </si>
  <si>
    <t>05-8703.00</t>
  </si>
  <si>
    <t xml:space="preserve">Streetscape enhancements to improve pedestrian/bicycle amenities along East Market Street from Brook Street to Johnson Street and along the following intersecting streets from Nanny Goat Alley to Billy Goat Strut Alley: Brook Street, Floyd Street, Preston Street, Jackson Street, Hancock Street, Clay Street, Shelby Street, Campbell Street, Wenzel Street, Baxter Avenue, and Johnson Street.  Enhancements include the addition of landscape medians in two separate blocks to serve as a gateway to the neighborhood and repurposing one of the existing east-bound drive lanes to provide a dedicated separate bike facility. Project length 2.1 miles. </t>
  </si>
  <si>
    <t>Hikes Lane Rehabilitation</t>
  </si>
  <si>
    <t>05-583.00</t>
  </si>
  <si>
    <t>Restoration and rehabilitation of Hikes Lane from Newburg Road to Taylorsville Road.</t>
  </si>
  <si>
    <t>Hubbards Ln.</t>
  </si>
  <si>
    <t>05-00479.00</t>
  </si>
  <si>
    <t>Widen Hubbards Lane from 2 to 3 lanes (3rd lane will be a center turn lane) from US 60 (Shelbyville Road) to KY 1447 (Westport Road). Add bike lanes to Hubbards Lane from Kresge Way to KY 1447.    Project length is 0.6 mi.</t>
  </si>
  <si>
    <t xml:space="preserve">I-65 </t>
  </si>
  <si>
    <t>05-00378.10</t>
  </si>
  <si>
    <t xml:space="preserve">Extend and reconstruct I-65 southbound ramp to Brook Street and Floyd Street. </t>
  </si>
  <si>
    <t>Information/outreach campaign to educate public about air quality issues and encourage the public to make air-friendly choices.</t>
  </si>
  <si>
    <t>Main Street / Story Avenue Intersection</t>
  </si>
  <si>
    <t>05-00758.00</t>
  </si>
  <si>
    <t>Intersection re-build at Main Street/Story Avenue/Baxter Avenue including transitions between Wentzel Street to the west and Johnson Street to the east.</t>
  </si>
  <si>
    <t xml:space="preserve">Medora Jefferson Memorial Forest - Louisville Loop Shared Use Path </t>
  </si>
  <si>
    <t>05-00524.00</t>
  </si>
  <si>
    <t xml:space="preserve">Design and construct shared use path and Louisville Loop trailhead facilities through Jefferson Memorial Forest from Pendleton Rd at Medora Rd to the beginning of Jefferson Memorial Forest property  on Blevins Gap Rd approximately 1.3 miles </t>
  </si>
  <si>
    <t>Northeast Louisville Loop MET, Section 1 Beckley Woods to Beckley Station</t>
  </si>
  <si>
    <t>05-03030.10</t>
  </si>
  <si>
    <t>Construct a shared use path along US 60 from Beckley Woods to Beckley Station, 0.5 mile.</t>
  </si>
  <si>
    <t>North Hubbards Lane</t>
  </si>
  <si>
    <t>05-479.10</t>
  </si>
  <si>
    <t>Widen Hubbards Lane from 2 to 3 lanes (3rd lane will be a center turn lane) including bicycle and pedestrian facilities from US 60 (Shelbyville Road) to KY 1447 (Westport Road).</t>
  </si>
  <si>
    <t>Northeast Louisville Loop MET, Section 2 Beckley Station to Bircham Rd.</t>
  </si>
  <si>
    <t>05-03030.20</t>
  </si>
  <si>
    <t>Construct a shared use path along US 60 from Beckley Station to Bircham Rd., 0.7 mile.</t>
  </si>
  <si>
    <t>Northeast Louisville Loop MET, Section 3 Bircham Rd. to Beckley Creek Park</t>
  </si>
  <si>
    <t>05-03030.30</t>
  </si>
  <si>
    <t>Construct a shared use path along US 60 from Bircham Rd. to Beckley Creek Park, 0.5 mile.</t>
  </si>
  <si>
    <t>Northeast Louisville Loop MET, Section 4 Beckley Creek Park to Eastwood Cutoff</t>
  </si>
  <si>
    <t>05-03030.40</t>
  </si>
  <si>
    <t>Construct a shared use path along US 60 from Beckley Creek Park to Eastwood Cut off, 0.6 mile.</t>
  </si>
  <si>
    <t>Olmsted Parkways Multi-Use Path System - Section 1</t>
  </si>
  <si>
    <t>05-03709.00</t>
  </si>
  <si>
    <t>Construction of a 2.0 mile shared use path system along Southwestern and Algonquin Parkway between West Broadway and 41st Street.</t>
  </si>
  <si>
    <t>Olmsted Parkways Multi-Use Path System Section 2</t>
  </si>
  <si>
    <t>Construction of a 1.0 mile shared use path system along Algonquin Parkway between 41st Street and Beech Street.</t>
  </si>
  <si>
    <t>Olmsted Parkways Multi-Use Path System Section 3</t>
  </si>
  <si>
    <t>Construction of a 0.30 mile shared use path system along Algonquin Parkway between Beech Street and Cypress Street.</t>
  </si>
  <si>
    <t>Olmsted Parkways Multi-Use Path System Section 4</t>
  </si>
  <si>
    <t>5-506.00</t>
  </si>
  <si>
    <t>Construction of a 1.00 mile shared use path system along Algonquin Parkway between Cypress Street and 16th Street.</t>
  </si>
  <si>
    <t>Olmsted Parkways Multi-Use Path System Section 5</t>
  </si>
  <si>
    <t>Construction of a 1.25 mile shared use path system along Algonquin Parkway between 16th Street to Winkler Avenue.</t>
  </si>
  <si>
    <t>Olmsted Parkways Multi-Use Path System Section 6</t>
  </si>
  <si>
    <t>5-506.6</t>
  </si>
  <si>
    <t>Construction of a 1.40 mile shared use path system along Southern Parkway between South 3rd Street and Woodlawn Avenue.</t>
  </si>
  <si>
    <t>Olmsted Parkways Multi-Use Path System Section 7</t>
  </si>
  <si>
    <t>5-506.7</t>
  </si>
  <si>
    <t>Construction of a 1.10 mile shared use path system along Southern Parkway between Woodlawn Avenue and New Cut Road.</t>
  </si>
  <si>
    <t>Olmsted Parkways Multi-Use Path System Section 8</t>
  </si>
  <si>
    <t>Construction of a 2.50 mile road diet system along Southern Parkway between South 3rd Street and New Cut Road.</t>
  </si>
  <si>
    <t>Olmsted Parkways Multi-Use Path System Section 9</t>
  </si>
  <si>
    <t>Construction of a 3.55 mile road diet system along Algonquin Parkway between 41st Street and Winkler Avenue.</t>
  </si>
  <si>
    <t>One-Way Street Conversion to Two-Way Phase 1</t>
  </si>
  <si>
    <t>05-470.00</t>
  </si>
  <si>
    <t>Design and construction for the conversion of the following one-way streets in downtown Louisville to two-way traffic flow: Jefferson Street (Floyd to Baxter Avenue); Liberty Street (Jackson to Baxter); Muhammad Ali Blvd. (Jackson to Chestnut Connector); Chestnut Street (Jackson to Chestnut Connector); 8th Street (Kentucky to Main); 7th Street (Oak to Main); Shelby Street (Ormsby to Main Street); and Campbell Street (Jackson to Baxter).</t>
  </si>
  <si>
    <t>Kentucky Transportation Cabinet</t>
  </si>
  <si>
    <t>5-80110.00</t>
  </si>
  <si>
    <t>Reconnecting West Louisville to the Ohio Riverfront throughout the Riverside Expressway (I-64) Corridor</t>
  </si>
  <si>
    <t>5-587.00</t>
  </si>
  <si>
    <t>KY 1065</t>
  </si>
  <si>
    <t>5-80203.00</t>
  </si>
  <si>
    <t xml:space="preserve">Oldham County </t>
  </si>
  <si>
    <t>KY 22/Clore Lane Intersection Improvements</t>
  </si>
  <si>
    <t>05-00596.00</t>
  </si>
  <si>
    <t>US 42 Safety and Mobility Improvements from the Harrods Creek Bridge to River Road</t>
  </si>
  <si>
    <t>5-972.00</t>
  </si>
  <si>
    <t>LaGrange Road and Whipps Mill Intersection Improvements</t>
  </si>
  <si>
    <t>5-3026.00</t>
  </si>
  <si>
    <t>KY 2050</t>
  </si>
  <si>
    <t>5-80200.00</t>
  </si>
  <si>
    <t>Buechel Bank Road</t>
  </si>
  <si>
    <t>5-8001.00</t>
  </si>
  <si>
    <t>Galene Drive-Sprowl Road Collector Extension</t>
  </si>
  <si>
    <t>Reimagine 9th Street</t>
  </si>
  <si>
    <t>2733 &amp; 3496</t>
  </si>
  <si>
    <t>5-80252.10 &amp; 5-80324.00</t>
  </si>
  <si>
    <t>River Road</t>
  </si>
  <si>
    <t>05-00091.02</t>
  </si>
  <si>
    <t>Widen River Road from 2 to 4 lanes from east of Beargrass Creek near Pope Avenue to Zorn Avenue. To include bike lanes.  Project length is 1.3 miles.</t>
  </si>
  <si>
    <t>River Road Extension</t>
  </si>
  <si>
    <t>05-00512.00</t>
  </si>
  <si>
    <t>Extend River Road west from 7th Street to Northwestern Parkway.  The project is feasible using a low design speed criteria and a two-lane section.</t>
  </si>
  <si>
    <t>Stony Brook Drive Sidewalk Connector</t>
  </si>
  <si>
    <t>05-571.00</t>
  </si>
  <si>
    <t xml:space="preserve">This project will install new ADA compliant 5' sidewalk along Stony Brook Drive from Stara Way to Kirby Lane. The project length is 0.284 miles. </t>
  </si>
  <si>
    <t>Mount Washington</t>
  </si>
  <si>
    <t>Historic Multi-Use Trail Segment C</t>
  </si>
  <si>
    <t>05-03216.00</t>
  </si>
  <si>
    <t>Construct multi-use path and pedestrian walkway along segment C of the Historic Memorial Multi-Use Trail including a Rest Plaza at Landis Lane and US 31 EX. In addition, improve safety along the segment by reducing drainage hazards and installing a signal at Landis Lane.</t>
  </si>
  <si>
    <t>Buckner Connector</t>
  </si>
  <si>
    <t>05-00754.00</t>
  </si>
  <si>
    <t>Construct new connection from Old LaGrange Road to KY 393  Project length is 0.8 miles.</t>
  </si>
  <si>
    <t>Hill Street Sidewalk Rehabilitation</t>
  </si>
  <si>
    <t>Rehabilitation of sidewalks on Hill Street between 6th St. and 7th St.</t>
  </si>
  <si>
    <t>Kenwood Road</t>
  </si>
  <si>
    <t>5-588.00</t>
  </si>
  <si>
    <t>Construct a new urban roadway section to connect KY 146 and KY 393 Bypass in Crestwood. The proposed facility will be three-lanes with a continuous, center left-turn lane, curb, gutter, a sidewalk, and a potential traffic signal. Lane width will be 11 feet with a proposed posted speed of 25 MPH.</t>
  </si>
  <si>
    <t>Kratz Lane Sidewalks</t>
  </si>
  <si>
    <t>05-03039.00</t>
  </si>
  <si>
    <t>Construct sidewalks along Kratz Lane for .35 miles between Shelbyville Rd. and Old Shelbyville Rd./Main St., including some drainage improvements.</t>
  </si>
  <si>
    <t>KY 22 Corridor Study</t>
  </si>
  <si>
    <t>05-203.00</t>
  </si>
  <si>
    <t>The study will focus on improving safety and reducing congestion on KY 22 between Haunz Lane and KY 329 in Oldham County. The study will look at current conditions, identify critical improvements, prioritize needs, provide realistic cost estimates, and establish an implementation plan for future improvements for the corridor.</t>
  </si>
  <si>
    <t>KY 44 Sidewalks west of Shepherdsville</t>
  </si>
  <si>
    <t>05-00544.00</t>
  </si>
  <si>
    <t>Installation of new sidewalks and rehabilitation of existing sidewalks to fix gaps in the pedestrian network along KY 44 from Frank E. Simon Drive (City Park Drive) east to KY 61 in Shepherdsville.  KY 44 milepoints from 11.75 to 12.25.</t>
  </si>
  <si>
    <t>KY  146 Sidewalk and Minor Drainage Improvements</t>
  </si>
  <si>
    <t>Construct an ADA compliant sidewalk and minor drainage improvements on the south side of KY 146 from the Oldham/Jefferson County line east to Foley Ave.</t>
  </si>
  <si>
    <t>KY 329</t>
  </si>
  <si>
    <t>05-00542.00</t>
  </si>
  <si>
    <t>Intersection realignment/ reconstruction at KY 329 and KY 329 Bypass</t>
  </si>
  <si>
    <t>Mattingly/Old LaGrange Road Trail</t>
  </si>
  <si>
    <t>5-589.00</t>
  </si>
  <si>
    <t>Construct a section of the Oldham County Greenways Trail. This section will be a 10" shared use path along the KY 393 realignment to the entrance of Wendell Moore Park.</t>
  </si>
  <si>
    <t>LaGrange Underpass West of LaGrange</t>
  </si>
  <si>
    <t>05-434.00</t>
  </si>
  <si>
    <t>Construct a 4 lane uninterrupted rail underpass west of LaGrange.</t>
  </si>
  <si>
    <t>Louisville CBD Detailed Traffic Model</t>
  </si>
  <si>
    <t>5-546.00</t>
  </si>
  <si>
    <t xml:space="preserve">This effort involves an evaluation of  transportation improvements, including: conversions of one-way streets; roadway reconfigurations; intersection improvements; and interchange modifications, for all modes including pedestrians, bicycles, transit, cars and freight.  The study area includes the Central Business District, and the surrounding neighborhoods, including: Butchertown; Phoenix Hill; Smoketown; Limerick; Old Louisville; Russell; Shawnee &amp; Portland, as well as the University of Louisville Belknap Campus.  </t>
  </si>
  <si>
    <t>Old Floydsburg Rd. Safety Improvements</t>
  </si>
  <si>
    <t>05-00494.00</t>
  </si>
  <si>
    <t>Replace narrow one-lane culvert crossing; clear trees and vegetation out of right-of-way; add shoulder to the road, and add signage for safety.</t>
  </si>
  <si>
    <t xml:space="preserve">Old LaGrange Road Improvements - Oldham County Bicycle &amp; Pedestrian Trail </t>
  </si>
  <si>
    <t>05-410.01</t>
  </si>
  <si>
    <t>Construct a bicycle and pedestrian trail along Old LaGrange Road from KY 146 to the intersection with KY 329 Bypass.</t>
  </si>
  <si>
    <t>Right of Way (CRRSAA)</t>
  </si>
  <si>
    <t>Louisville Metro PW</t>
  </si>
  <si>
    <t>River Road Multi-Modal Improvements</t>
  </si>
  <si>
    <t>5-3217.00</t>
  </si>
  <si>
    <t xml:space="preserve">To improve safety and comfort of walkers, joggers, and cyclists along the riverfront, we are proposing re-allocation of the northern most lane traveling in the west bound direction and relocation of the existing barrier wall to expand the existing separated multi-use path of sub-standard width. </t>
  </si>
  <si>
    <t>Sidewalk Connections on US 60, KY 1747 &amp; KY 22</t>
  </si>
  <si>
    <t>05-00535.00</t>
  </si>
  <si>
    <t>Installation of sidewalks to fix gaps in pedestrian network on US 60 (Shelbyville Rd) , KY 1747 (Westport Road), and KY 22 (Brownsboro Rd). Includes; Westbound US 60 from end of U of L trail to Eden Ave MP 7.717 to MP7.734, Westbound US 60 from Daventry Ln to Wildwood Ln MP 7.966 to MP 8.051, Eastbound US 60 from Wildwood Ln to Cambridge Station Frontage Rd MP 8.062 to MP 8.241, Eastbound US 60 from Dorsey Ln to Country Squire Florist entrance MP 8.535 to MP 8.641, Southbound KY 1747 from Hurstbourne Trace to Eden Ave MP 13.635 to MP 13.869, and Eastbound KY 22 from Paul's Fruit Market to Herr Ln MP 0.370 to MP 0.432.</t>
  </si>
  <si>
    <t>Spring Hill Trace Sidewalk Project</t>
  </si>
  <si>
    <t>05-00757.00</t>
  </si>
  <si>
    <t>Construct 5' concrete sidewalks in the existing right-of-way along both sides of Spring Hill Trace from KY 329 to the end of the existing subdivision, slightly beyond Spring Hill Court.</t>
  </si>
  <si>
    <t>Street Rehabilitation in Lou. Metro - West End</t>
  </si>
  <si>
    <t>5-541.00</t>
  </si>
  <si>
    <t>Rehabilitation of various streets (enhancements that extend the service life  of the pavement and ADA improvements) in Louisville, including:  Muhammad Ali Boulevard from 34th Street to 15th Street (5.5 Lane Miles); River Park Drive/Chestnut Street from 34th Street to 22nd Street (3.1 Lane Miles); Market Street from 35th Street to 22nd Street (4.5 Lane Miles); Northwestern Parkway from Southwestern Parkway to Bank Street (1.5 Lane Miles); Southwestern Parkway from Virginia Avenue to Broadway (2.3 Lane Miles); 15th Street from Hill Street to Jefferson Street (7.0 Lane Miles); 16th Street from Market Street to Bank Street (0.7 Lane Miles); and Southwestern Parkway from Muhammad Ali Boulevard to Northwestern Parkway (2.7 Lane Miles).</t>
  </si>
  <si>
    <t>The Park &amp; Ride at Apple Patch</t>
  </si>
  <si>
    <t>05-00468.00</t>
  </si>
  <si>
    <t>Construction of a park and ride facility including a parking lot, shelter, playground, bike lockers, walkways, and a 1000' access road located on Apple Patch Way off of KY-329 near I-71 Exit 14 in Crestwood.</t>
  </si>
  <si>
    <t>Prospect</t>
  </si>
  <si>
    <t>US 42 Safety Improvement Project</t>
  </si>
  <si>
    <t>05-214.00</t>
  </si>
  <si>
    <t>Planning study to identify potential improvements on US 42 between the Gene Snyder Freeway and KY 3222 (Rose
Island Road)</t>
  </si>
  <si>
    <t>Bus Stop and Access Improvements</t>
  </si>
  <si>
    <t>Improvements of the existing or new public transit bus stops and their surroundings, including pedestrian facilities, ADA access and passenger amenities (shelters, benches, trash receptacles).</t>
  </si>
  <si>
    <t>Louisville Downtown Transit Center Study</t>
  </si>
  <si>
    <t>Louisville Downtown Transit Center</t>
  </si>
  <si>
    <t>The Louisville Downtown Transit Center project would include two phases: (1) Establish operational specifications for a downtown transit center, identify potential locations, design line-level routing through downtown, facilitate stakeholder engagement and community input around the project, provide high level cost assumptions for land acquisition, design, and construction, and fund preliminary design documents. (2) Funding for engineering and construction of a Downtown Transit Center.</t>
  </si>
  <si>
    <t>McNeely Lake Park Segment - Louisville Loop Shared Use Path</t>
  </si>
  <si>
    <t>5-3034.00</t>
  </si>
  <si>
    <t>Construct approximately two miles of new 10-12 foot wide asphalt/concrete shared use path through McNeely Lake Park. The first phase of the new shared use path will connect the recently constructed Loop path at Cedar Creek Road on the southeast side of the park to the existing park path at the west side of the McNeely Lake dam on the north side of the park. This segment of the Louisville Loop in McNeely Lake Park will include a new bridge over the lake at the dam spillway area and a trail head near the east end of the new path. The second phase of the new shared use path will connect the dam spillway area with Copper Chapel Road along the lake. This segment will include a new bridge over the lake near McNeely Lake Park Road.</t>
  </si>
  <si>
    <t xml:space="preserve">University of Louisville </t>
  </si>
  <si>
    <t xml:space="preserve">2nd Street / 3rd Street / Museum Drive Intersection
and Brandeis Avenue Pedestrian Improvements </t>
  </si>
  <si>
    <t>05-581.00</t>
  </si>
  <si>
    <t>Improve vehicular safety and traffic flow along 2nd (KY-1020 NB) and 3rd Streets (KY 1020 SB) at the Museum Drive intersection and improve pedestrian connectivity and safety at the intersection and along W. Brandeis Avenue (CS 2377F) between 3rd and 4th streets.</t>
  </si>
  <si>
    <t>University of Louisville Pedestrian Improvements - Lighting</t>
  </si>
  <si>
    <t>05-3218.00</t>
  </si>
  <si>
    <t>Install or retrofit 400 or more lighting fixtures throughout campus including the “L Trail”, Humanities Building and other campus sidewalk locations.</t>
  </si>
  <si>
    <t>Bus Stop and Access Improvements - Muhammad Ali and Chestnut Street Corridor</t>
  </si>
  <si>
    <t>This project proposes to expand the number of ADA accessible bus stops, increase pedestrian access and...</t>
  </si>
  <si>
    <t>Bus Stop and Access Improvements - Eastern Parkway and Preston/Shelby Street</t>
  </si>
  <si>
    <t>TARC is requesting funding to implement pedestrian access and bus stop improvements that will enhance public...</t>
  </si>
  <si>
    <t>University of Louisville Pedestrian Improvements - ADA Curb Cuts &amp; Ramps</t>
  </si>
  <si>
    <t>05-3220.00</t>
  </si>
  <si>
    <t>Install or upgrade ADA accessible curb cuts/ramps throughout Belknap Campus.</t>
  </si>
  <si>
    <t>Ohio River Valley NE Bike/Ped Improvements Phase I (Louisville Loop)</t>
  </si>
  <si>
    <t>5-3036.00</t>
  </si>
  <si>
    <t>South Madison Avenue</t>
  </si>
  <si>
    <t>5-3214.00</t>
  </si>
  <si>
    <t>US 42 Intersection Safety and Operations Study, from Bridgepoint Drive (MP 9.2) to Harrods Creek (MP 9.6), and from River Road (MP 10.6) to Hunting Creek Drive (MP 11.1)</t>
  </si>
  <si>
    <t>STBG-MPO Annual Allocation</t>
  </si>
  <si>
    <t>CRRSAA-MPO/TIFIA Allocation</t>
  </si>
  <si>
    <t>Cost Increase Reserve Remaining</t>
  </si>
  <si>
    <t>CIR</t>
  </si>
  <si>
    <t>Cost Increase Reserve Programmed to Projects</t>
  </si>
  <si>
    <t>Adjusted Annual Allocation</t>
  </si>
  <si>
    <t xml:space="preserve">Adjusted </t>
  </si>
  <si>
    <t>Adjusted Annual Sub-Allocation Plus CRRSAA-MPO Funds</t>
  </si>
  <si>
    <t xml:space="preserve"> </t>
  </si>
  <si>
    <t>Population (2022)</t>
  </si>
  <si>
    <t>Population of EJ Areas  in Urbanized Area in Kentucky</t>
  </si>
  <si>
    <t>Programmed as of January 30, 2026</t>
  </si>
  <si>
    <t>Programmed as of October 31, 2026</t>
  </si>
  <si>
    <t xml:space="preserve">Prospect   </t>
  </si>
  <si>
    <t xml:space="preserve">Mt. Washington </t>
  </si>
  <si>
    <t xml:space="preserve">Shively </t>
  </si>
  <si>
    <t>Jefferson County</t>
  </si>
  <si>
    <t>Total STBG Programmed to Projects FY2017-FY2029</t>
  </si>
  <si>
    <t>Percentage of STBG Dollars Programmed</t>
  </si>
  <si>
    <t>Total STBG Programmed for KY Projects FY2017-FY2029 Per Capita</t>
  </si>
  <si>
    <t>Total STBG, TA, CRP Programmed for KY Projects FY2017-FY2029</t>
  </si>
  <si>
    <t>Total STBG, TA, CRP Programmed for KY Projects FY2017-FY2029 Per Capita</t>
  </si>
  <si>
    <t>Number of KYTC Projects Programmed for Each KY County</t>
  </si>
  <si>
    <t>Percentage of KYTC Projects Programmed for Each KY County</t>
  </si>
  <si>
    <t>KYTC MPO Dedicated Dollars Programmed for Each KY County</t>
  </si>
  <si>
    <t>Percentage of KYTC MPO Dedicated Dollars Programmed for Each KY County</t>
  </si>
  <si>
    <t>Jefferson</t>
  </si>
  <si>
    <t>Oldham</t>
  </si>
  <si>
    <t>Bullitt</t>
  </si>
  <si>
    <t>Total</t>
  </si>
  <si>
    <t>Dollars Programmed in Each KY County</t>
  </si>
  <si>
    <t>% of Dollars Programmed in Each KY County</t>
  </si>
  <si>
    <t>Dollars Programmed in Each KY County Per Capita</t>
  </si>
  <si>
    <t>KIPDA funds by county estimation</t>
  </si>
  <si>
    <t>TARC funds by county estimation</t>
  </si>
  <si>
    <t>Jefferson (includes 2/3 of KIPDA and TARC funding)</t>
  </si>
  <si>
    <t>Prospect (FY21)</t>
  </si>
  <si>
    <t>Oldham (Includes 1/6 of KIPDA/TARC Funding)</t>
  </si>
  <si>
    <t>Mt Washington (ID 2479)</t>
  </si>
  <si>
    <t>Bullitt (Includes 1/6 of TARC/KIPDA funding)</t>
  </si>
  <si>
    <t>Shively</t>
  </si>
  <si>
    <t>Total STBG Programmed From FY2017-FY2029</t>
  </si>
  <si>
    <t>% of STBG Dollars Programmed</t>
  </si>
  <si>
    <t>Total STBG, TA, CRP Dollars Programmed in KY From FY2017-FY2029</t>
  </si>
  <si>
    <t>% of STBG Project Phases Programmed</t>
  </si>
  <si>
    <t>Total STBG Project Phases Programmed From FY2017-FY2029</t>
  </si>
  <si>
    <t>Total STBG, TA, CRP Project Phases Programmed  in KY From FY2017-FY2029</t>
  </si>
  <si>
    <t>Total STBG Dollars Programmed in EJ areas</t>
  </si>
  <si>
    <t>% of STBG Dollars Programmed in EJ areas</t>
  </si>
  <si>
    <t>Total STBG, TA, CRP Dollars Programmed in EJ areas in KY from FY2017-FY2029</t>
  </si>
  <si>
    <t>FY23 funding programmed as of 9/1/23</t>
  </si>
  <si>
    <t>Anticipated percentage of funding obligated in FY23 as of 9/1/23</t>
  </si>
  <si>
    <t>Anticipated percentage of funding obligated in FY23 as of 11/2/23</t>
  </si>
  <si>
    <t>Kentucky Transportation Alternatives (TA-MPO) Program</t>
  </si>
  <si>
    <t>Miscellaneous Sidewalks and ADA Ramps</t>
  </si>
  <si>
    <t>Construct and replace various sidewalks ad ADA
ramps throughout the city of Jeffersontown.</t>
  </si>
  <si>
    <t>Olmsted Stone Arch Bridge Rehab Project</t>
  </si>
  <si>
    <t>Rehab Olmsted Stone Arch Bridge</t>
  </si>
  <si>
    <t xml:space="preserve">Patti Lane Sidewalk Safety Improvement </t>
  </si>
  <si>
    <t>5-3219.00</t>
  </si>
  <si>
    <t>Construct safety and access improvements to Patti Lane.  Construct sidewalks along both sides of Patti Lane from Taylorsville Road to Glenawyn Circle and "sharrow" bicycle markings that will designate this corridor as a bike route.  The project will also construct new curb and gutter and associated drainage improvements to accommodate the sidewalks and the new access management design.  The project also includes adding street lights and reconfiguring all the existing curb cuts and create managable commercial entrances for each business.</t>
  </si>
  <si>
    <t>Medora Jefferson Memorial Forest (JMF) - Louisville Loop Shared Use Path</t>
  </si>
  <si>
    <t>5-524.00</t>
  </si>
  <si>
    <t>Design and construct shared use path and Louisville Loop trailhead facilities through Jefferson Memorial Forest from Pendleton Road at Medora Road to the beginning of Jefferson Memorial Forest property on Blevins Gap Road, approximately 1.3 miles</t>
  </si>
  <si>
    <t>Bernheim Lane Sidewalk and Road Reconfiguration</t>
  </si>
  <si>
    <t>05-03002.00</t>
  </si>
  <si>
    <t>Construct a continuous 5-foot sidewalk on the north/east side of Berheim Lane from Dixie Highway to Algonquin Parkway. This project will add approximately 1,150 linear feet of sidewalk. Also reconfigure the roadway from a four-lane highway to two through lanes and a center, two-way left-turn lane.</t>
  </si>
  <si>
    <t>Blanton Lane Sidewalk</t>
  </si>
  <si>
    <t>05-03004.00</t>
  </si>
  <si>
    <t>Construct a continuous 6-foot sidewalk on the north side of Blanton Lane from Dixie Highway to St. Andrews Church Road. This project will add approximately 5,100 linear feet of sidewalk; one 190-foot segment will be constructed with curb and gutter and will include a retaining wall.</t>
  </si>
  <si>
    <t>Crums Lane Sidewalk Phase 1</t>
  </si>
  <si>
    <t>05-03011.00</t>
  </si>
  <si>
    <t>Construct a continuous 6-foot sidewalk where none currently exists and rehabilitate existing sections of sidewalk on the north side of Crums Lane from Cheviot Drive to Janell Road. Construct a crosswalk over Crums Lane at Janell Road, then construct and/or rehabilitate a continuous 6-foot sidewalk from Janell Road to Dixie Highway on the south side. This project will add and/or rehabilitate approximately 3,785 linear feet of sidewalk.</t>
  </si>
  <si>
    <t>Gagel Avenue Sidewalk</t>
  </si>
  <si>
    <t>05-03040.00</t>
  </si>
  <si>
    <t>Construct a continuous 6-foot sidewalk on the north side of Gagel Avenue from Dixie Highway to London Drive, including a crossing at the P&amp;L Railroad and an extension of the box culvert on the east side of the railroad tracks. Construct a crosswalk over Gagel Avenue at London Drive, then construct a continuous 6-foot sidewalk from London Drive to Manslick Road on the south side. This project will add approximately 6,235 linear feet of sidewalk.</t>
  </si>
  <si>
    <t>Rehabilitation of sidewalks along Hill Street
between 6th Street and 7th Street.</t>
  </si>
  <si>
    <t>Louisville Loop Shared Use Path - McNeely Lake Segment</t>
  </si>
  <si>
    <t>05-03034.00</t>
  </si>
  <si>
    <t>This project proposes to construct approximately two miles of new 10-12 foot wide asphalt/concrete shared use path through McNeely Lake Park.</t>
  </si>
  <si>
    <t>Newburg Road Sidewalk</t>
  </si>
  <si>
    <t>05-03041.00</t>
  </si>
  <si>
    <t>Construct a continuous 6-foot sidewalk on the west side of Newburg Road from the end of the existing sidewalk at Larkmoor Lane to approximately 300 feet south of Bluegrass Park Drive at the entrance to Louisville Metro Animal Services. This project will add approximately 2,775 linear feet of sidewalk.</t>
  </si>
  <si>
    <t>05-3217.00</t>
  </si>
  <si>
    <t>South Hubbards Lane</t>
  </si>
  <si>
    <t>5-479.20</t>
  </si>
  <si>
    <t>Add bicycle and pedestrian facilities to South Hubbards Lane from Kresge Way to US 60 (Shelbyville Road).</t>
  </si>
  <si>
    <t>Construct sidewalks on South Madison Avenue
from Main Street to Tucker Station Road.</t>
  </si>
  <si>
    <t>Shively Sidewalks</t>
  </si>
  <si>
    <t>5-3209.00</t>
  </si>
  <si>
    <t>Construction of sidewalks on Farnsley Road,
Mary Catherine Drive, and Garrs Lane.</t>
  </si>
  <si>
    <t>Park Place Mall Transit Node</t>
  </si>
  <si>
    <t xml:space="preserve">TARC will construct a transit node at the bus stop at Park Place Mall on Dixie Highway and improve access to transit for pedestrians and bicyclists.  </t>
  </si>
  <si>
    <t>Solar Bus Shelters</t>
  </si>
  <si>
    <t>Construction of bus shelters with solar-powered
lighting at (1) Preston Street @ Oak Street, (2)
28th Street @ Dumesnil Street, and (3) Chestnut
Street @ Jackson Street.</t>
  </si>
  <si>
    <t>TA-MPO Annual Allocation</t>
  </si>
  <si>
    <t>CRRSAA-MPO/TIFIA Sub-allocation</t>
  </si>
  <si>
    <t>Mt. Washington</t>
  </si>
  <si>
    <t>Programmed as of November 14th, 2023</t>
  </si>
  <si>
    <t>Obligated as of November 14th, 2023</t>
  </si>
  <si>
    <t>Total Programmed to TA Projects FY2017-FY2029</t>
  </si>
  <si>
    <t>Percentage of TA Dollars Programmed</t>
  </si>
  <si>
    <t>Bullit County</t>
  </si>
  <si>
    <t>Total TA Dollars Programmed From FY2017-FY2029</t>
  </si>
  <si>
    <t>% of TA Dollars Programmed</t>
  </si>
  <si>
    <t>% of TA Project Phases Programmed</t>
  </si>
  <si>
    <t>Total TA Project Phases Programmed From FY2017-FY2029</t>
  </si>
  <si>
    <t>Total TA Dollars Programmed in EJ areas from FY2017-FY2029</t>
  </si>
  <si>
    <t>% of TA Dollars Programmed in EJ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</si>
</sst>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_(&quot;$&quot;* \(#,##0\);_(&quot;$&quot;* &quot;-&quot;_);_(@_)"/>
    <numFmt numFmtId="44" formatCode="_(&quot;$&quot;* #,##0.00_);_(&quot;$&quot;* \(#,##0.00\);_(&quot;$&quot;* &quot;-&quot;??_);_(@_)"/>
    <numFmt numFmtId="164" formatCode="[$-409]mmmm\ d\,\ yyyy;@"/>
    <numFmt numFmtId="165" formatCode="_(&quot;$&quot;* #,##0_);_(&quot;$&quot;* \(#,##0\);_(&quot;$&quot;* &quot;-&quot;??_);_(@_)"/>
    <numFmt numFmtId="166" formatCode="0.0%"/>
    <numFmt numFmtId="167" formatCode="0.0000%"/>
    <numFmt numFmtId="168" formatCode="_([$$-409]* #,##0_);_([$$-409]* \(#,##0\);_([$$-409]* &quot;-&quot;??_);_(@_)"/>
    <numFmt numFmtId="169" formatCode="_([$$-409]* #,##0.00_);_([$$-409]* \(#,##0.00\);_([$$-409]* &quot;-&quot;??_);_(@_)"/>
    <numFmt numFmtId="170" formatCode="_(&quot;$&quot;* #,##0_);_(&quot;$&quot;* \(#,##0\);_(&quot;$&quot;* &quot;-&quot;????????????_);_(@_)"/>
    <numFmt numFmtId="171" formatCode="_([$$-409]* #,##0.0_);_([$$-409]* \(#,##0.0\);_([$$-409]* &quot;-&quot;??_);_(@_)"/>
    <numFmt numFmtId="172" formatCode="_(&quot;$&quot;* #,##0_);_(&quot;$&quot;* \(#,##0\);_(&quot;$&quot;* &quot;-&quot;?????_);_(@_)"/>
  </numFmts>
  <fonts count="23">
    <font>
      <sz val="11"/>
      <color theme="1"/>
      <name val="Calibri"/>
      <family val="2"/>
      <scheme val="minor"/>
    </font>
    <font>
      <sz val="11"/>
      <color theme="1"/>
      <name val="Calibri"/>
      <scheme val="minor"/>
    </font>
    <font>
      <sz val="11"/>
      <color theme="1"/>
      <name val="Calibri"/>
      <family val="2"/>
      <scheme val="minor"/>
    </font>
    <font>
      <b/>
      <sz val="11"/>
      <color theme="0"/>
      <name val="Calibri"/>
      <family val="2"/>
      <scheme val="minor"/>
    </font>
    <font>
      <b/>
      <sz val="11"/>
      <color theme="1"/>
      <name val="Calibri"/>
      <family val="2"/>
      <scheme val="minor"/>
    </font>
    <font>
      <b/>
      <sz val="18"/>
      <color theme="1"/>
      <name val="Calibri"/>
      <family val="2"/>
      <scheme val="minor"/>
    </font>
    <font>
      <b/>
      <sz val="11"/>
      <color rgb="FF0070C0"/>
      <name val="Calibri"/>
      <family val="2"/>
      <scheme val="minor"/>
    </font>
    <font>
      <sz val="11"/>
      <name val="Calibri"/>
      <family val="2"/>
      <scheme val="minor"/>
    </font>
    <font>
      <b/>
      <sz val="11"/>
      <color theme="0"/>
      <name val="Calibri"/>
      <family val="2"/>
    </font>
    <font>
      <sz val="11"/>
      <name val="Calibri"/>
      <family val="2"/>
    </font>
    <font>
      <b/>
      <sz val="11"/>
      <color theme="6" tint="-0.499984740745262"/>
      <name val="Calibri"/>
      <family val="2"/>
    </font>
    <font>
      <b/>
      <sz val="11"/>
      <color theme="6" tint="-0.499984740745262"/>
      <name val="Calibri"/>
      <family val="2"/>
      <scheme val="minor"/>
    </font>
    <font>
      <b/>
      <sz val="11"/>
      <color theme="9" tint="-0.499984740745262"/>
      <name val="Calibri"/>
      <family val="2"/>
      <scheme val="minor"/>
    </font>
    <font>
      <sz val="8"/>
      <color theme="1"/>
      <name val="Calibri"/>
      <family val="2"/>
      <scheme val="minor"/>
    </font>
    <font>
      <b/>
      <sz val="9"/>
      <color indexed="81"/>
      <name val="Tahoma"/>
      <family val="2"/>
    </font>
    <font>
      <sz val="9"/>
      <color indexed="81"/>
      <name val="Tahoma"/>
      <family val="2"/>
    </font>
    <font>
      <b/>
      <sz val="16"/>
      <color theme="1"/>
      <name val="Calibri"/>
      <family val="2"/>
      <scheme val="minor"/>
    </font>
    <font>
      <sz val="11"/>
      <color theme="1"/>
      <name val="Calibri"/>
      <family val="2"/>
      <charset val="1"/>
    </font>
    <font>
      <sz val="10"/>
      <color rgb="FF000000"/>
      <name val="Aptos"/>
    </font>
    <font>
      <sz val="11"/>
      <color rgb="FF000000"/>
      <name val="Calibri"/>
      <family val="2"/>
      <scheme val="minor"/>
    </font>
    <font>
      <sz val="12"/>
      <color rgb="FF000000"/>
      <name val="Cabin"/>
      <charset val="1"/>
    </font>
    <font>
      <sz val="11"/>
      <color rgb="FFFF0000"/>
      <name val="Calibri"/>
      <family val="2"/>
      <scheme val="minor"/>
    </font>
    <font>
      <strike/>
      <sz val="11"/>
      <color theme="1"/>
      <name val="Calibri"/>
      <family val="2"/>
      <scheme val="minor"/>
    </font>
  </fonts>
  <fills count="19">
    <fill>
      <patternFill patternType="none"/>
    </fill>
    <fill>
      <patternFill patternType="gray125"/>
    </fill>
    <fill>
      <patternFill patternType="solid">
        <fgColor theme="6" tint="0.59999389629810485"/>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2CC"/>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2"/>
        <bgColor indexed="64"/>
      </patternFill>
    </fill>
    <fill>
      <patternFill patternType="solid">
        <fgColor theme="3" tint="0.79998168889431442"/>
        <bgColor indexed="64"/>
      </patternFill>
    </fill>
    <fill>
      <patternFill patternType="solid">
        <fgColor rgb="FF0066FF"/>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rgb="FFEFD7FC"/>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FFFFCC"/>
        <bgColor indexed="64"/>
      </patternFill>
    </fill>
  </fills>
  <borders count="23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theme="1"/>
      </left>
      <right style="hair">
        <color theme="1"/>
      </right>
      <top style="hair">
        <color theme="1"/>
      </top>
      <bottom style="hair">
        <color theme="1"/>
      </bottom>
      <diagonal/>
    </border>
    <border>
      <left style="medium">
        <color theme="1"/>
      </left>
      <right style="medium">
        <color indexed="64"/>
      </right>
      <top style="thin">
        <color indexed="64"/>
      </top>
      <bottom style="hair">
        <color theme="1"/>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medium">
        <color indexed="64"/>
      </right>
      <top style="hair">
        <color theme="1"/>
      </top>
      <bottom style="hair">
        <color theme="1"/>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theme="1"/>
      </right>
      <top style="hair">
        <color indexed="64"/>
      </top>
      <bottom style="medium">
        <color indexed="64"/>
      </bottom>
      <diagonal/>
    </border>
    <border>
      <left style="medium">
        <color theme="1"/>
      </left>
      <right style="hair">
        <color theme="1"/>
      </right>
      <top style="hair">
        <color theme="1"/>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style="medium">
        <color indexed="64"/>
      </left>
      <right style="hair">
        <color theme="1"/>
      </right>
      <top style="hair">
        <color theme="1"/>
      </top>
      <bottom style="hair">
        <color theme="1"/>
      </bottom>
      <diagonal/>
    </border>
    <border>
      <left style="medium">
        <color indexed="64"/>
      </left>
      <right style="hair">
        <color theme="1"/>
      </right>
      <top style="hair">
        <color theme="1"/>
      </top>
      <bottom style="medium">
        <color indexed="64"/>
      </bottom>
      <diagonal/>
    </border>
    <border>
      <left style="hair">
        <color indexed="64"/>
      </left>
      <right style="medium">
        <color indexed="64"/>
      </right>
      <top style="hair">
        <color indexed="64"/>
      </top>
      <bottom style="medium">
        <color indexed="64"/>
      </bottom>
      <diagonal/>
    </border>
    <border>
      <left style="medium">
        <color theme="1"/>
      </left>
      <right style="medium">
        <color indexed="64"/>
      </right>
      <top style="hair">
        <color theme="1"/>
      </top>
      <bottom style="medium">
        <color indexed="64"/>
      </bottom>
      <diagonal/>
    </border>
    <border>
      <left style="medium">
        <color theme="1"/>
      </left>
      <right style="hair">
        <color theme="1"/>
      </right>
      <top style="hair">
        <color theme="1"/>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theme="1"/>
      </left>
      <right style="hair">
        <color theme="1"/>
      </right>
      <top/>
      <bottom style="hair">
        <color theme="1"/>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theme="1"/>
      </top>
      <bottom style="hair">
        <color theme="1"/>
      </bottom>
      <diagonal/>
    </border>
    <border>
      <left/>
      <right style="medium">
        <color indexed="64"/>
      </right>
      <top style="hair">
        <color theme="1"/>
      </top>
      <bottom style="medium">
        <color indexed="64"/>
      </bottom>
      <diagonal/>
    </border>
    <border>
      <left/>
      <right style="hair">
        <color theme="1"/>
      </right>
      <top style="hair">
        <color theme="1"/>
      </top>
      <bottom style="hair">
        <color theme="1"/>
      </bottom>
      <diagonal/>
    </border>
    <border>
      <left/>
      <right style="hair">
        <color theme="1"/>
      </right>
      <top style="hair">
        <color theme="1"/>
      </top>
      <bottom/>
      <diagonal/>
    </border>
    <border>
      <left/>
      <right style="medium">
        <color indexed="64"/>
      </right>
      <top/>
      <bottom style="thin">
        <color indexed="64"/>
      </bottom>
      <diagonal/>
    </border>
    <border>
      <left style="medium">
        <color indexed="64"/>
      </left>
      <right style="hair">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style="hair">
        <color theme="1"/>
      </right>
      <top style="medium">
        <color theme="1"/>
      </top>
      <bottom style="thin">
        <color indexed="64"/>
      </bottom>
      <diagonal/>
    </border>
    <border>
      <left style="medium">
        <color theme="1"/>
      </left>
      <right style="medium">
        <color theme="1"/>
      </right>
      <top style="medium">
        <color theme="1"/>
      </top>
      <bottom/>
      <diagonal/>
    </border>
    <border>
      <left style="medium">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theme="1"/>
      </left>
      <right style="medium">
        <color indexed="64"/>
      </right>
      <top style="hair">
        <color theme="1"/>
      </top>
      <bottom/>
      <diagonal/>
    </border>
    <border>
      <left style="medium">
        <color theme="1"/>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hair">
        <color indexed="64"/>
      </right>
      <top style="hair">
        <color theme="1"/>
      </top>
      <bottom style="medium">
        <color indexed="64"/>
      </bottom>
      <diagonal/>
    </border>
    <border>
      <left style="hair">
        <color theme="1"/>
      </left>
      <right style="hair">
        <color indexed="64"/>
      </right>
      <top style="hair">
        <color indexed="64"/>
      </top>
      <bottom style="medium">
        <color indexed="64"/>
      </bottom>
      <diagonal/>
    </border>
    <border>
      <left style="medium">
        <color indexed="64"/>
      </left>
      <right style="medium">
        <color theme="1"/>
      </right>
      <top style="hair">
        <color theme="1"/>
      </top>
      <bottom style="medium">
        <color indexed="64"/>
      </bottom>
      <diagonal/>
    </border>
    <border>
      <left style="hair">
        <color indexed="64"/>
      </left>
      <right/>
      <top style="hair">
        <color indexed="64"/>
      </top>
      <bottom/>
      <diagonal/>
    </border>
    <border>
      <left style="thin">
        <color indexed="64"/>
      </left>
      <right style="thin">
        <color indexed="64"/>
      </right>
      <top/>
      <bottom/>
      <diagonal/>
    </border>
    <border>
      <left/>
      <right style="hair">
        <color theme="1"/>
      </right>
      <top style="hair">
        <color theme="1"/>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hair">
        <color indexed="64"/>
      </left>
      <right style="medium">
        <color rgb="FF000000"/>
      </right>
      <top style="hair">
        <color indexed="64"/>
      </top>
      <bottom style="hair">
        <color indexed="64"/>
      </bottom>
      <diagonal/>
    </border>
    <border>
      <left style="medium">
        <color rgb="FF000000"/>
      </left>
      <right style="hair">
        <color theme="1"/>
      </right>
      <top style="hair">
        <color theme="1"/>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hair">
        <color indexed="64"/>
      </right>
      <top/>
      <bottom style="medium">
        <color rgb="FF000000"/>
      </bottom>
      <diagonal/>
    </border>
    <border>
      <left style="hair">
        <color indexed="64"/>
      </left>
      <right style="hair">
        <color indexed="64"/>
      </right>
      <top/>
      <bottom style="medium">
        <color rgb="FF000000"/>
      </bottom>
      <diagonal/>
    </border>
    <border>
      <left style="hair">
        <color indexed="64"/>
      </left>
      <right style="medium">
        <color rgb="FF000000"/>
      </right>
      <top/>
      <bottom style="medium">
        <color rgb="FF000000"/>
      </bottom>
      <diagonal/>
    </border>
    <border>
      <left style="thin">
        <color rgb="FF000000"/>
      </left>
      <right/>
      <top style="thin">
        <color rgb="FF000000"/>
      </top>
      <bottom style="thin">
        <color rgb="FF000000"/>
      </bottom>
      <diagonal/>
    </border>
    <border>
      <left style="hair">
        <color indexed="64"/>
      </left>
      <right/>
      <top/>
      <bottom/>
      <diagonal/>
    </border>
    <border>
      <left style="thin">
        <color rgb="FF000000"/>
      </left>
      <right/>
      <top style="medium">
        <color rgb="FF000000"/>
      </top>
      <bottom style="thin">
        <color rgb="FF000000"/>
      </bottom>
      <diagonal/>
    </border>
    <border>
      <left style="hair">
        <color indexed="64"/>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hair">
        <color theme="1"/>
      </right>
      <top style="hair">
        <color theme="1"/>
      </top>
      <bottom style="hair">
        <color theme="1"/>
      </bottom>
      <diagonal/>
    </border>
    <border>
      <left style="hair">
        <color indexed="64"/>
      </left>
      <right style="medium">
        <color rgb="FF000000"/>
      </right>
      <top style="thin">
        <color indexed="64"/>
      </top>
      <bottom style="hair">
        <color indexed="64"/>
      </bottom>
      <diagonal/>
    </border>
    <border>
      <left style="medium">
        <color rgb="FF000000"/>
      </left>
      <right style="hair">
        <color theme="1"/>
      </right>
      <top style="hair">
        <color theme="1"/>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style="medium">
        <color rgb="FF000000"/>
      </right>
      <top style="hair">
        <color indexed="64"/>
      </top>
      <bottom style="medium">
        <color rgb="FF000000"/>
      </bottom>
      <diagonal/>
    </border>
    <border>
      <left/>
      <right style="thin">
        <color indexed="64"/>
      </right>
      <top style="medium">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medium">
        <color indexed="64"/>
      </top>
      <bottom style="thin">
        <color indexed="64"/>
      </bottom>
      <diagonal/>
    </border>
    <border>
      <left style="medium">
        <color rgb="FF000000"/>
      </left>
      <right style="hair">
        <color indexed="64"/>
      </right>
      <top style="thin">
        <color indexed="64"/>
      </top>
      <bottom style="hair">
        <color indexed="64"/>
      </bottom>
      <diagonal/>
    </border>
    <border>
      <left style="medium">
        <color rgb="FF000000"/>
      </left>
      <right style="hair">
        <color indexed="64"/>
      </right>
      <top style="thin">
        <color indexed="64"/>
      </top>
      <bottom style="medium">
        <color rgb="FF000000"/>
      </bottom>
      <diagonal/>
    </border>
    <border>
      <left style="hair">
        <color indexed="64"/>
      </left>
      <right style="hair">
        <color indexed="64"/>
      </right>
      <top style="thin">
        <color indexed="64"/>
      </top>
      <bottom style="medium">
        <color rgb="FF000000"/>
      </bottom>
      <diagonal/>
    </border>
    <border>
      <left style="hair">
        <color indexed="64"/>
      </left>
      <right/>
      <top style="thin">
        <color indexed="64"/>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diagonal/>
    </border>
    <border>
      <left style="medium">
        <color rgb="FF000000"/>
      </left>
      <right style="hair">
        <color indexed="64"/>
      </right>
      <top style="thin">
        <color indexed="64"/>
      </top>
      <bottom/>
      <diagonal/>
    </border>
    <border>
      <left/>
      <right style="hair">
        <color indexed="64"/>
      </right>
      <top style="thin">
        <color indexed="64"/>
      </top>
      <bottom style="medium">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medium">
        <color indexed="64"/>
      </top>
      <bottom style="thin">
        <color indexed="64"/>
      </bottom>
      <diagonal/>
    </border>
    <border>
      <left/>
      <right/>
      <top style="thin">
        <color indexed="64"/>
      </top>
      <bottom/>
      <diagonal/>
    </border>
    <border>
      <left style="medium">
        <color theme="1"/>
      </left>
      <right/>
      <top/>
      <bottom style="hair">
        <color theme="1"/>
      </bottom>
      <diagonal/>
    </border>
    <border>
      <left style="hair">
        <color indexed="64"/>
      </left>
      <right style="medium">
        <color rgb="FF000000"/>
      </right>
      <top style="hair">
        <color indexed="64"/>
      </top>
      <bottom/>
      <diagonal/>
    </border>
    <border>
      <left style="hair">
        <color theme="1"/>
      </left>
      <right style="hair">
        <color indexed="64"/>
      </right>
      <top style="hair">
        <color indexed="64"/>
      </top>
      <bottom style="hair">
        <color indexed="64"/>
      </bottom>
      <diagonal/>
    </border>
    <border>
      <left style="medium">
        <color rgb="FF000000"/>
      </left>
      <right style="dashed">
        <color rgb="FF000000"/>
      </right>
      <top style="hair">
        <color theme="1"/>
      </top>
      <bottom style="hair">
        <color indexed="64"/>
      </bottom>
      <diagonal/>
    </border>
    <border>
      <left style="dashed">
        <color rgb="FF000000"/>
      </left>
      <right style="hair">
        <color indexed="64"/>
      </right>
      <top style="hair">
        <color indexed="64"/>
      </top>
      <bottom style="dashed">
        <color rgb="FF000000"/>
      </bottom>
      <diagonal/>
    </border>
    <border>
      <left style="dashed">
        <color rgb="FF000000"/>
      </left>
      <right style="hair">
        <color indexed="64"/>
      </right>
      <top style="dashed">
        <color rgb="FF000000"/>
      </top>
      <bottom/>
      <diagonal/>
    </border>
    <border>
      <left style="medium">
        <color rgb="FF000000"/>
      </left>
      <right style="hair">
        <color indexed="64"/>
      </right>
      <top style="hair">
        <color theme="1"/>
      </top>
      <bottom style="hair">
        <color indexed="64"/>
      </bottom>
      <diagonal/>
    </border>
    <border>
      <left style="hair">
        <color indexed="64"/>
      </left>
      <right style="medium">
        <color indexed="64"/>
      </right>
      <top style="dashed">
        <color rgb="FF000000"/>
      </top>
      <bottom style="hair">
        <color indexed="64"/>
      </bottom>
      <diagonal/>
    </border>
    <border>
      <left style="medium">
        <color indexed="64"/>
      </left>
      <right style="hair">
        <color indexed="64"/>
      </right>
      <top style="hair">
        <color theme="1"/>
      </top>
      <bottom style="hair">
        <color theme="1"/>
      </bottom>
      <diagonal/>
    </border>
    <border>
      <left style="hair">
        <color indexed="64"/>
      </left>
      <right/>
      <top/>
      <bottom style="dashed">
        <color rgb="FF000000"/>
      </bottom>
      <diagonal/>
    </border>
    <border>
      <left style="thin">
        <color rgb="FF000000"/>
      </left>
      <right style="thin">
        <color rgb="FF000000"/>
      </right>
      <top style="medium">
        <color indexed="64"/>
      </top>
      <bottom style="thin">
        <color rgb="FF000000"/>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medium">
        <color theme="1"/>
      </right>
      <top style="medium">
        <color indexed="64"/>
      </top>
      <bottom/>
      <diagonal/>
    </border>
    <border>
      <left style="medium">
        <color theme="1"/>
      </left>
      <right style="medium">
        <color theme="1"/>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rgb="FF000000"/>
      </left>
      <right/>
      <top style="hair">
        <color theme="1"/>
      </top>
      <bottom/>
      <diagonal/>
    </border>
    <border>
      <left/>
      <right style="hair">
        <color indexed="64"/>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indexed="64"/>
      </right>
      <top style="hair">
        <color indexed="64"/>
      </top>
      <bottom style="hair">
        <color indexed="64"/>
      </bottom>
      <diagonal/>
    </border>
    <border>
      <left style="thin">
        <color rgb="FF000000"/>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rgb="FF000000"/>
      </left>
      <right style="medium">
        <color indexed="64"/>
      </right>
      <top style="hair">
        <color indexed="64"/>
      </top>
      <bottom/>
      <diagonal/>
    </border>
    <border>
      <left style="thin">
        <color rgb="FF000000"/>
      </left>
      <right style="medium">
        <color rgb="FF000000"/>
      </right>
      <top/>
      <bottom/>
      <diagonal/>
    </border>
    <border>
      <left style="medium">
        <color rgb="FF000000"/>
      </left>
      <right style="hair">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hair">
        <color indexed="64"/>
      </left>
      <right/>
      <top/>
      <bottom style="hair">
        <color indexed="64"/>
      </bottom>
      <diagonal/>
    </border>
    <border>
      <left style="thin">
        <color rgb="FF000000"/>
      </left>
      <right style="medium">
        <color indexed="64"/>
      </right>
      <top/>
      <bottom style="hair">
        <color indexed="64"/>
      </bottom>
      <diagonal/>
    </border>
    <border>
      <left style="medium">
        <color indexed="64"/>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theme="1"/>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hair">
        <color indexed="64"/>
      </left>
      <right style="medium">
        <color indexed="64"/>
      </right>
      <top style="hair">
        <color indexed="64"/>
      </top>
      <bottom style="medium">
        <color rgb="FF000000"/>
      </bottom>
      <diagonal/>
    </border>
    <border>
      <left style="medium">
        <color indexed="64"/>
      </left>
      <right style="hair">
        <color theme="1"/>
      </right>
      <top style="hair">
        <color theme="1"/>
      </top>
      <bottom style="medium">
        <color rgb="FF000000"/>
      </bottom>
      <diagonal/>
    </border>
    <border>
      <left style="medium">
        <color theme="1"/>
      </left>
      <right style="medium">
        <color indexed="64"/>
      </right>
      <top style="hair">
        <color theme="1"/>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hair">
        <color indexed="64"/>
      </left>
      <right style="medium">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indexed="64"/>
      </bottom>
      <diagonal/>
    </border>
    <border>
      <left/>
      <right style="thin">
        <color rgb="FF000000"/>
      </right>
      <top style="thin">
        <color rgb="FF000000"/>
      </top>
      <bottom style="medium">
        <color rgb="FF000000"/>
      </bottom>
      <diagonal/>
    </border>
    <border>
      <left style="hair">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hair">
        <color indexed="64"/>
      </right>
      <top/>
      <bottom style="medium">
        <color rgb="FF000000"/>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hair">
        <color theme="1"/>
      </top>
      <bottom style="medium">
        <color rgb="FF000000"/>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774">
    <xf numFmtId="0" fontId="0" fillId="0" borderId="0" xfId="0"/>
    <xf numFmtId="0" fontId="0" fillId="0" borderId="0" xfId="0" applyAlignment="1">
      <alignment wrapText="1"/>
    </xf>
    <xf numFmtId="0" fontId="0" fillId="0" borderId="16" xfId="0" applyBorder="1"/>
    <xf numFmtId="165" fontId="0" fillId="0" borderId="17" xfId="1" applyNumberFormat="1" applyFont="1" applyFill="1" applyBorder="1" applyProtection="1">
      <protection locked="0"/>
    </xf>
    <xf numFmtId="0" fontId="4" fillId="0" borderId="18" xfId="0" applyFont="1" applyBorder="1" applyAlignment="1">
      <alignment horizontal="center"/>
    </xf>
    <xf numFmtId="165" fontId="0" fillId="0" borderId="21" xfId="1" applyNumberFormat="1" applyFont="1" applyFill="1" applyBorder="1"/>
    <xf numFmtId="165" fontId="0" fillId="0" borderId="22" xfId="1" applyNumberFormat="1" applyFont="1" applyFill="1" applyBorder="1" applyProtection="1">
      <protection locked="0"/>
    </xf>
    <xf numFmtId="0" fontId="4" fillId="0" borderId="23" xfId="0" applyFont="1" applyBorder="1" applyAlignment="1">
      <alignment horizontal="center" vertical="center"/>
    </xf>
    <xf numFmtId="165" fontId="0" fillId="0" borderId="27" xfId="1" applyNumberFormat="1" applyFont="1" applyFill="1" applyBorder="1" applyProtection="1">
      <protection locked="0"/>
    </xf>
    <xf numFmtId="165" fontId="0" fillId="0" borderId="15" xfId="1" applyNumberFormat="1" applyFont="1" applyFill="1" applyBorder="1"/>
    <xf numFmtId="165" fontId="0" fillId="0" borderId="34" xfId="1" applyNumberFormat="1" applyFont="1" applyFill="1" applyBorder="1" applyProtection="1">
      <protection locked="0"/>
    </xf>
    <xf numFmtId="165" fontId="0" fillId="0" borderId="20" xfId="1" applyNumberFormat="1" applyFont="1" applyFill="1" applyBorder="1"/>
    <xf numFmtId="165" fontId="0" fillId="0" borderId="36" xfId="1" applyNumberFormat="1" applyFont="1" applyFill="1" applyBorder="1" applyProtection="1">
      <protection locked="0"/>
    </xf>
    <xf numFmtId="165" fontId="0" fillId="0" borderId="37" xfId="1" applyNumberFormat="1" applyFont="1" applyFill="1" applyBorder="1" applyProtection="1">
      <protection locked="0"/>
    </xf>
    <xf numFmtId="165" fontId="0" fillId="0" borderId="23" xfId="1" applyNumberFormat="1" applyFont="1" applyFill="1" applyBorder="1" applyProtection="1">
      <protection locked="0"/>
    </xf>
    <xf numFmtId="165" fontId="0" fillId="0" borderId="38" xfId="1" applyNumberFormat="1" applyFont="1" applyFill="1" applyBorder="1" applyProtection="1">
      <protection locked="0"/>
    </xf>
    <xf numFmtId="165" fontId="0" fillId="0" borderId="25" xfId="1" applyNumberFormat="1" applyFont="1" applyFill="1" applyBorder="1"/>
    <xf numFmtId="165" fontId="0" fillId="0" borderId="39" xfId="1" applyNumberFormat="1" applyFont="1" applyFill="1" applyBorder="1" applyProtection="1">
      <protection locked="0"/>
    </xf>
    <xf numFmtId="165" fontId="0" fillId="0" borderId="41" xfId="1" applyNumberFormat="1" applyFont="1" applyFill="1" applyBorder="1" applyProtection="1">
      <protection locked="0"/>
    </xf>
    <xf numFmtId="165" fontId="0" fillId="0" borderId="42" xfId="1" applyNumberFormat="1" applyFont="1" applyFill="1" applyBorder="1"/>
    <xf numFmtId="165" fontId="0" fillId="0" borderId="43" xfId="1" applyNumberFormat="1" applyFont="1" applyFill="1" applyBorder="1" applyProtection="1">
      <protection locked="0"/>
    </xf>
    <xf numFmtId="165" fontId="0" fillId="0" borderId="47" xfId="1" applyNumberFormat="1" applyFont="1" applyFill="1" applyBorder="1" applyProtection="1">
      <protection locked="0"/>
    </xf>
    <xf numFmtId="165" fontId="0" fillId="0" borderId="59" xfId="1" applyNumberFormat="1" applyFont="1" applyFill="1" applyBorder="1" applyProtection="1">
      <protection locked="0"/>
    </xf>
    <xf numFmtId="165" fontId="0" fillId="0" borderId="60" xfId="1" applyNumberFormat="1" applyFont="1" applyFill="1" applyBorder="1" applyProtection="1">
      <protection locked="0"/>
    </xf>
    <xf numFmtId="165" fontId="0" fillId="0" borderId="61" xfId="1" applyNumberFormat="1" applyFont="1" applyFill="1" applyBorder="1" applyProtection="1">
      <protection locked="0"/>
    </xf>
    <xf numFmtId="165" fontId="0" fillId="0" borderId="62" xfId="1" applyNumberFormat="1" applyFont="1" applyFill="1" applyBorder="1" applyProtection="1">
      <protection locked="0"/>
    </xf>
    <xf numFmtId="0" fontId="0" fillId="0" borderId="66" xfId="0" applyBorder="1"/>
    <xf numFmtId="0" fontId="0" fillId="0" borderId="67" xfId="0" applyBorder="1"/>
    <xf numFmtId="9" fontId="7" fillId="0" borderId="63" xfId="2" applyFont="1" applyBorder="1" applyAlignment="1">
      <alignment horizontal="center"/>
    </xf>
    <xf numFmtId="9" fontId="7" fillId="0" borderId="69" xfId="2" applyFont="1" applyBorder="1" applyAlignment="1">
      <alignment horizontal="center"/>
    </xf>
    <xf numFmtId="42" fontId="9" fillId="0" borderId="67" xfId="1" quotePrefix="1" applyNumberFormat="1" applyFont="1" applyBorder="1" applyAlignment="1">
      <alignment horizontal="right"/>
    </xf>
    <xf numFmtId="42" fontId="0" fillId="0" borderId="0" xfId="0" applyNumberFormat="1"/>
    <xf numFmtId="42" fontId="9" fillId="0" borderId="67" xfId="0" quotePrefix="1" applyNumberFormat="1" applyFont="1" applyBorder="1" applyAlignment="1">
      <alignment horizontal="right"/>
    </xf>
    <xf numFmtId="165" fontId="0" fillId="0" borderId="66" xfId="1" applyNumberFormat="1" applyFont="1" applyBorder="1" applyAlignment="1">
      <alignment vertical="center" wrapText="1"/>
    </xf>
    <xf numFmtId="42" fontId="9" fillId="0" borderId="73" xfId="1" quotePrefix="1" applyNumberFormat="1" applyFont="1" applyBorder="1" applyAlignment="1">
      <alignment horizontal="right"/>
    </xf>
    <xf numFmtId="42" fontId="10" fillId="2" borderId="63" xfId="1" quotePrefix="1" applyNumberFormat="1" applyFont="1" applyFill="1" applyBorder="1" applyAlignment="1">
      <alignment horizontal="right"/>
    </xf>
    <xf numFmtId="0" fontId="11" fillId="2" borderId="68" xfId="0" applyFont="1" applyFill="1" applyBorder="1"/>
    <xf numFmtId="0" fontId="11" fillId="2" borderId="69" xfId="0" applyFont="1" applyFill="1" applyBorder="1"/>
    <xf numFmtId="42" fontId="10" fillId="2" borderId="69" xfId="1" quotePrefix="1" applyNumberFormat="1" applyFont="1" applyFill="1" applyBorder="1" applyAlignment="1">
      <alignment horizontal="right"/>
    </xf>
    <xf numFmtId="165" fontId="12" fillId="4" borderId="68" xfId="1" applyNumberFormat="1" applyFont="1" applyFill="1" applyBorder="1" applyAlignment="1">
      <alignment vertical="top" wrapText="1"/>
    </xf>
    <xf numFmtId="0" fontId="12" fillId="4" borderId="63" xfId="0" applyFont="1" applyFill="1" applyBorder="1" applyAlignment="1">
      <alignment vertical="top" wrapText="1"/>
    </xf>
    <xf numFmtId="0" fontId="4" fillId="0" borderId="0" xfId="0" applyFont="1"/>
    <xf numFmtId="0" fontId="4" fillId="0" borderId="79" xfId="0" applyFont="1" applyBorder="1" applyAlignment="1">
      <alignment horizontal="center"/>
    </xf>
    <xf numFmtId="0" fontId="0" fillId="0" borderId="79" xfId="0" applyBorder="1"/>
    <xf numFmtId="0" fontId="0" fillId="0" borderId="34" xfId="0" applyBorder="1"/>
    <xf numFmtId="0" fontId="0" fillId="0" borderId="36" xfId="0" applyBorder="1"/>
    <xf numFmtId="0" fontId="0" fillId="0" borderId="65" xfId="0" applyBorder="1"/>
    <xf numFmtId="0" fontId="0" fillId="0" borderId="12" xfId="0" applyBorder="1"/>
    <xf numFmtId="165" fontId="0" fillId="0" borderId="0" xfId="0" applyNumberFormat="1"/>
    <xf numFmtId="165" fontId="0" fillId="0" borderId="67" xfId="0" applyNumberFormat="1" applyBorder="1"/>
    <xf numFmtId="165" fontId="0" fillId="0" borderId="66" xfId="0" applyNumberFormat="1" applyBorder="1"/>
    <xf numFmtId="0" fontId="0" fillId="0" borderId="68" xfId="0" applyBorder="1"/>
    <xf numFmtId="0" fontId="0" fillId="0" borderId="43" xfId="0" applyBorder="1"/>
    <xf numFmtId="0" fontId="0" fillId="0" borderId="72" xfId="0" applyBorder="1"/>
    <xf numFmtId="0" fontId="0" fillId="0" borderId="71" xfId="0" applyBorder="1"/>
    <xf numFmtId="165" fontId="0" fillId="0" borderId="23" xfId="0" applyNumberFormat="1" applyBorder="1" applyAlignment="1">
      <alignment vertical="center"/>
    </xf>
    <xf numFmtId="165" fontId="0" fillId="0" borderId="40" xfId="0" applyNumberFormat="1" applyBorder="1" applyAlignment="1">
      <alignment vertical="center"/>
    </xf>
    <xf numFmtId="165" fontId="0" fillId="0" borderId="87" xfId="0" applyNumberFormat="1" applyBorder="1" applyAlignment="1">
      <alignment vertical="center"/>
    </xf>
    <xf numFmtId="165" fontId="0" fillId="0" borderId="87" xfId="1" applyNumberFormat="1" applyFont="1" applyFill="1" applyBorder="1" applyProtection="1">
      <protection locked="0"/>
    </xf>
    <xf numFmtId="0" fontId="0" fillId="0" borderId="67" xfId="0" applyBorder="1" applyAlignment="1">
      <alignment horizontal="center"/>
    </xf>
    <xf numFmtId="0" fontId="0" fillId="0" borderId="65" xfId="0" applyBorder="1" applyAlignment="1">
      <alignment horizontal="left"/>
    </xf>
    <xf numFmtId="42" fontId="0" fillId="0" borderId="66" xfId="0" applyNumberFormat="1" applyBorder="1"/>
    <xf numFmtId="0" fontId="0" fillId="0" borderId="67" xfId="0" applyBorder="1" applyAlignment="1">
      <alignment vertical="center" wrapText="1"/>
    </xf>
    <xf numFmtId="0" fontId="0" fillId="0" borderId="73" xfId="0" applyBorder="1"/>
    <xf numFmtId="165" fontId="0" fillId="0" borderId="12" xfId="1" applyNumberFormat="1" applyFont="1" applyFill="1" applyBorder="1"/>
    <xf numFmtId="165" fontId="0" fillId="0" borderId="105" xfId="1" applyNumberFormat="1" applyFont="1" applyFill="1" applyBorder="1"/>
    <xf numFmtId="0" fontId="4" fillId="0" borderId="32" xfId="0" applyFont="1" applyBorder="1" applyAlignment="1">
      <alignment horizontal="center"/>
    </xf>
    <xf numFmtId="165" fontId="0" fillId="0" borderId="32" xfId="0" applyNumberFormat="1" applyBorder="1" applyAlignment="1">
      <alignment vertical="center"/>
    </xf>
    <xf numFmtId="0" fontId="4" fillId="0" borderId="32" xfId="0" applyFont="1" applyBorder="1" applyAlignment="1">
      <alignment horizontal="center" vertical="center"/>
    </xf>
    <xf numFmtId="0" fontId="0" fillId="0" borderId="52" xfId="0" applyBorder="1"/>
    <xf numFmtId="165" fontId="0" fillId="0" borderId="12" xfId="0" applyNumberFormat="1" applyBorder="1"/>
    <xf numFmtId="9" fontId="7" fillId="0" borderId="12" xfId="2" applyFont="1" applyBorder="1" applyAlignment="1">
      <alignment horizontal="center"/>
    </xf>
    <xf numFmtId="0" fontId="0" fillId="0" borderId="12" xfId="0" applyBorder="1" applyAlignment="1">
      <alignment horizontal="left"/>
    </xf>
    <xf numFmtId="0" fontId="0" fillId="0" borderId="12" xfId="0" applyBorder="1" applyAlignment="1">
      <alignment vertical="center" wrapText="1"/>
    </xf>
    <xf numFmtId="0" fontId="12" fillId="4" borderId="12" xfId="0" applyFont="1" applyFill="1" applyBorder="1" applyAlignment="1">
      <alignment vertical="top" wrapText="1"/>
    </xf>
    <xf numFmtId="0" fontId="0" fillId="0" borderId="14" xfId="0" applyBorder="1"/>
    <xf numFmtId="165" fontId="0" fillId="0" borderId="31" xfId="1" applyNumberFormat="1" applyFont="1" applyFill="1" applyBorder="1" applyProtection="1">
      <protection locked="0"/>
    </xf>
    <xf numFmtId="0" fontId="0" fillId="0" borderId="31" xfId="0" applyBorder="1"/>
    <xf numFmtId="165" fontId="0" fillId="0" borderId="13" xfId="1" applyNumberFormat="1" applyFont="1" applyFill="1" applyBorder="1" applyProtection="1">
      <protection locked="0"/>
    </xf>
    <xf numFmtId="165" fontId="0" fillId="0" borderId="32" xfId="1" applyNumberFormat="1" applyFont="1" applyFill="1" applyBorder="1" applyProtection="1">
      <protection locked="0"/>
    </xf>
    <xf numFmtId="165" fontId="0" fillId="0" borderId="104" xfId="1" applyNumberFormat="1" applyFont="1" applyFill="1" applyBorder="1" applyProtection="1">
      <protection locked="0"/>
    </xf>
    <xf numFmtId="165" fontId="0" fillId="0" borderId="13" xfId="0" applyNumberFormat="1" applyBorder="1"/>
    <xf numFmtId="165" fontId="0" fillId="0" borderId="32" xfId="0" applyNumberFormat="1" applyBorder="1"/>
    <xf numFmtId="0" fontId="0" fillId="0" borderId="13" xfId="0" applyBorder="1"/>
    <xf numFmtId="9" fontId="7" fillId="0" borderId="32" xfId="2" applyFont="1" applyBorder="1" applyAlignment="1">
      <alignment horizontal="center"/>
    </xf>
    <xf numFmtId="0" fontId="0" fillId="0" borderId="32" xfId="0" applyBorder="1"/>
    <xf numFmtId="42" fontId="9" fillId="0" borderId="32" xfId="1" quotePrefix="1" applyNumberFormat="1" applyFont="1" applyBorder="1" applyAlignment="1">
      <alignment horizontal="right"/>
    </xf>
    <xf numFmtId="42" fontId="9" fillId="0" borderId="32" xfId="0" quotePrefix="1" applyNumberFormat="1" applyFont="1" applyBorder="1" applyAlignment="1">
      <alignment horizontal="right"/>
    </xf>
    <xf numFmtId="0" fontId="11" fillId="2" borderId="103" xfId="0" applyFont="1" applyFill="1" applyBorder="1"/>
    <xf numFmtId="0" fontId="11" fillId="2" borderId="106" xfId="0" applyFont="1" applyFill="1" applyBorder="1"/>
    <xf numFmtId="42" fontId="10" fillId="2" borderId="77" xfId="1" quotePrefix="1" applyNumberFormat="1" applyFont="1" applyFill="1" applyBorder="1" applyAlignment="1">
      <alignment horizontal="right"/>
    </xf>
    <xf numFmtId="0" fontId="0" fillId="0" borderId="103" xfId="0" applyBorder="1"/>
    <xf numFmtId="0" fontId="0" fillId="0" borderId="106" xfId="0" applyBorder="1"/>
    <xf numFmtId="165" fontId="0" fillId="0" borderId="14" xfId="1" applyNumberFormat="1" applyFont="1" applyFill="1" applyBorder="1" applyProtection="1">
      <protection locked="0"/>
    </xf>
    <xf numFmtId="165" fontId="0" fillId="0" borderId="55" xfId="1" applyNumberFormat="1" applyFont="1" applyFill="1" applyBorder="1" applyProtection="1">
      <protection locked="0"/>
    </xf>
    <xf numFmtId="165" fontId="0" fillId="0" borderId="16" xfId="1" applyNumberFormat="1" applyFont="1" applyFill="1" applyBorder="1" applyProtection="1">
      <protection locked="0"/>
    </xf>
    <xf numFmtId="165" fontId="0" fillId="0" borderId="58" xfId="1" applyNumberFormat="1" applyFont="1" applyFill="1" applyBorder="1" applyProtection="1">
      <protection locked="0"/>
    </xf>
    <xf numFmtId="9" fontId="7" fillId="0" borderId="14" xfId="2" applyFont="1" applyBorder="1" applyAlignment="1">
      <alignment horizontal="center"/>
    </xf>
    <xf numFmtId="42" fontId="9" fillId="0" borderId="14" xfId="1" quotePrefix="1" applyNumberFormat="1" applyFont="1" applyBorder="1" applyAlignment="1">
      <alignment horizontal="right"/>
    </xf>
    <xf numFmtId="42" fontId="9" fillId="0" borderId="14" xfId="0" quotePrefix="1" applyNumberFormat="1" applyFont="1" applyBorder="1" applyAlignment="1">
      <alignment horizontal="right"/>
    </xf>
    <xf numFmtId="0" fontId="4" fillId="0" borderId="110" xfId="0" applyFont="1" applyBorder="1" applyAlignment="1">
      <alignment horizontal="center"/>
    </xf>
    <xf numFmtId="42" fontId="0" fillId="0" borderId="31" xfId="0" applyNumberFormat="1" applyBorder="1"/>
    <xf numFmtId="44" fontId="0" fillId="0" borderId="31" xfId="0" applyNumberFormat="1" applyBorder="1"/>
    <xf numFmtId="165" fontId="0" fillId="0" borderId="31" xfId="1" applyNumberFormat="1" applyFont="1" applyBorder="1" applyAlignment="1">
      <alignment vertical="center" wrapText="1"/>
    </xf>
    <xf numFmtId="165" fontId="12" fillId="4" borderId="31" xfId="1" applyNumberFormat="1" applyFont="1" applyFill="1" applyBorder="1" applyAlignment="1">
      <alignment vertical="top" wrapText="1"/>
    </xf>
    <xf numFmtId="165" fontId="0" fillId="5" borderId="20" xfId="1" applyNumberFormat="1" applyFont="1" applyFill="1" applyBorder="1"/>
    <xf numFmtId="42" fontId="9" fillId="0" borderId="32" xfId="1" applyNumberFormat="1" applyFont="1" applyBorder="1" applyAlignment="1">
      <alignment horizontal="right"/>
    </xf>
    <xf numFmtId="165" fontId="0" fillId="0" borderId="113" xfId="0" applyNumberFormat="1" applyBorder="1"/>
    <xf numFmtId="0" fontId="0" fillId="0" borderId="113" xfId="0" applyBorder="1"/>
    <xf numFmtId="42" fontId="9" fillId="0" borderId="0" xfId="1" quotePrefix="1" applyNumberFormat="1" applyFont="1" applyBorder="1" applyAlignment="1">
      <alignment horizontal="right"/>
    </xf>
    <xf numFmtId="0" fontId="0" fillId="6" borderId="66" xfId="0" applyFill="1" applyBorder="1"/>
    <xf numFmtId="0" fontId="0" fillId="6" borderId="0" xfId="0" applyFill="1"/>
    <xf numFmtId="42" fontId="9" fillId="6" borderId="67" xfId="1" quotePrefix="1" applyNumberFormat="1" applyFont="1" applyFill="1" applyBorder="1" applyAlignment="1">
      <alignment horizontal="right"/>
    </xf>
    <xf numFmtId="42" fontId="9" fillId="6" borderId="0" xfId="1" quotePrefix="1" applyNumberFormat="1" applyFont="1" applyFill="1" applyBorder="1" applyAlignment="1">
      <alignment horizontal="right"/>
    </xf>
    <xf numFmtId="42" fontId="9" fillId="0" borderId="113" xfId="1" quotePrefix="1" applyNumberFormat="1" applyFont="1" applyBorder="1" applyAlignment="1">
      <alignment horizontal="right"/>
    </xf>
    <xf numFmtId="42" fontId="9" fillId="6" borderId="113" xfId="1" quotePrefix="1" applyNumberFormat="1" applyFont="1" applyFill="1" applyBorder="1" applyAlignment="1">
      <alignment horizontal="right"/>
    </xf>
    <xf numFmtId="42" fontId="0" fillId="0" borderId="2" xfId="0" applyNumberFormat="1" applyBorder="1"/>
    <xf numFmtId="165" fontId="0" fillId="6" borderId="13" xfId="1" applyNumberFormat="1" applyFont="1" applyFill="1" applyBorder="1" applyProtection="1">
      <protection locked="0"/>
    </xf>
    <xf numFmtId="165" fontId="0" fillId="6" borderId="12" xfId="1" applyNumberFormat="1" applyFont="1" applyFill="1" applyBorder="1"/>
    <xf numFmtId="165" fontId="0" fillId="6" borderId="32" xfId="1" applyNumberFormat="1" applyFont="1" applyFill="1" applyBorder="1" applyProtection="1">
      <protection locked="0"/>
    </xf>
    <xf numFmtId="0" fontId="0" fillId="6" borderId="13" xfId="0" applyFill="1" applyBorder="1"/>
    <xf numFmtId="0" fontId="0" fillId="6" borderId="12" xfId="0" applyFill="1" applyBorder="1"/>
    <xf numFmtId="42" fontId="9" fillId="6" borderId="32" xfId="1" quotePrefix="1" applyNumberFormat="1" applyFont="1" applyFill="1" applyBorder="1" applyAlignment="1">
      <alignment horizontal="right"/>
    </xf>
    <xf numFmtId="42" fontId="9" fillId="6" borderId="14" xfId="1" quotePrefix="1" applyNumberFormat="1" applyFont="1" applyFill="1" applyBorder="1" applyAlignment="1">
      <alignment horizontal="right"/>
    </xf>
    <xf numFmtId="42" fontId="9" fillId="0" borderId="113" xfId="1" quotePrefix="1" applyNumberFormat="1" applyFont="1" applyFill="1" applyBorder="1" applyAlignment="1">
      <alignment horizontal="right"/>
    </xf>
    <xf numFmtId="42" fontId="9" fillId="0" borderId="32" xfId="1" quotePrefix="1" applyNumberFormat="1" applyFont="1" applyFill="1" applyBorder="1" applyAlignment="1">
      <alignment horizontal="right"/>
    </xf>
    <xf numFmtId="165" fontId="2" fillId="0" borderId="37" xfId="1" applyNumberFormat="1" applyFont="1" applyFill="1" applyBorder="1" applyProtection="1">
      <protection locked="0"/>
    </xf>
    <xf numFmtId="165" fontId="2" fillId="0" borderId="20" xfId="1" applyNumberFormat="1" applyFont="1" applyFill="1" applyBorder="1"/>
    <xf numFmtId="165" fontId="2" fillId="0" borderId="36" xfId="1" applyNumberFormat="1" applyFont="1" applyFill="1" applyBorder="1" applyProtection="1">
      <protection locked="0"/>
    </xf>
    <xf numFmtId="165" fontId="0" fillId="7" borderId="20" xfId="1" applyNumberFormat="1" applyFont="1" applyFill="1" applyBorder="1"/>
    <xf numFmtId="165" fontId="0" fillId="7" borderId="36" xfId="1" applyNumberFormat="1" applyFont="1" applyFill="1" applyBorder="1" applyProtection="1">
      <protection locked="0"/>
    </xf>
    <xf numFmtId="165" fontId="0" fillId="7" borderId="13" xfId="1" applyNumberFormat="1" applyFont="1" applyFill="1" applyBorder="1" applyProtection="1">
      <protection locked="0"/>
    </xf>
    <xf numFmtId="165" fontId="0" fillId="7" borderId="12" xfId="1" applyNumberFormat="1" applyFont="1" applyFill="1" applyBorder="1"/>
    <xf numFmtId="165" fontId="0" fillId="7" borderId="32" xfId="1" applyNumberFormat="1" applyFont="1" applyFill="1" applyBorder="1" applyProtection="1">
      <protection locked="0"/>
    </xf>
    <xf numFmtId="9" fontId="0" fillId="0" borderId="0" xfId="0" applyNumberFormat="1"/>
    <xf numFmtId="42" fontId="9" fillId="0" borderId="113" xfId="1" applyNumberFormat="1" applyFont="1" applyBorder="1" applyAlignment="1">
      <alignment horizontal="right"/>
    </xf>
    <xf numFmtId="42" fontId="9" fillId="0" borderId="14" xfId="1" applyNumberFormat="1" applyFont="1" applyBorder="1" applyAlignment="1">
      <alignment horizontal="right"/>
    </xf>
    <xf numFmtId="165" fontId="0" fillId="0" borderId="130" xfId="0" applyNumberFormat="1" applyBorder="1"/>
    <xf numFmtId="165" fontId="0" fillId="0" borderId="132" xfId="0" applyNumberFormat="1" applyBorder="1"/>
    <xf numFmtId="165" fontId="0" fillId="7" borderId="34" xfId="1" applyNumberFormat="1" applyFont="1" applyFill="1" applyBorder="1" applyProtection="1">
      <protection locked="0"/>
    </xf>
    <xf numFmtId="165" fontId="0" fillId="7" borderId="37" xfId="1" applyNumberFormat="1" applyFont="1" applyFill="1" applyBorder="1" applyProtection="1">
      <protection locked="0"/>
    </xf>
    <xf numFmtId="165" fontId="0" fillId="0" borderId="135" xfId="0" applyNumberFormat="1" applyBorder="1"/>
    <xf numFmtId="16" fontId="0" fillId="0" borderId="0" xfId="0" applyNumberFormat="1"/>
    <xf numFmtId="165" fontId="0" fillId="0" borderId="31" xfId="1" applyNumberFormat="1" applyFont="1" applyBorder="1" applyProtection="1">
      <protection locked="0"/>
    </xf>
    <xf numFmtId="42" fontId="9" fillId="0" borderId="67" xfId="1" applyNumberFormat="1" applyFont="1" applyBorder="1" applyAlignment="1">
      <alignment horizontal="right"/>
    </xf>
    <xf numFmtId="165" fontId="0" fillId="5" borderId="13" xfId="1" applyNumberFormat="1" applyFont="1" applyFill="1" applyBorder="1" applyProtection="1">
      <protection locked="0"/>
    </xf>
    <xf numFmtId="165" fontId="0" fillId="5" borderId="12" xfId="1" applyNumberFormat="1" applyFont="1" applyFill="1" applyBorder="1"/>
    <xf numFmtId="165" fontId="0" fillId="5" borderId="14" xfId="1" applyNumberFormat="1" applyFont="1" applyFill="1" applyBorder="1" applyProtection="1">
      <protection locked="0"/>
    </xf>
    <xf numFmtId="165" fontId="0" fillId="5" borderId="37" xfId="1" applyNumberFormat="1" applyFont="1" applyFill="1" applyBorder="1" applyProtection="1">
      <protection locked="0"/>
    </xf>
    <xf numFmtId="165" fontId="7" fillId="0" borderId="162" xfId="3" applyNumberFormat="1" applyFont="1" applyFill="1" applyBorder="1" applyAlignment="1">
      <alignment vertical="center"/>
    </xf>
    <xf numFmtId="165" fontId="7" fillId="0" borderId="162" xfId="1" applyNumberFormat="1" applyFont="1" applyFill="1" applyBorder="1" applyAlignment="1">
      <alignment horizontal="center" vertical="center"/>
    </xf>
    <xf numFmtId="42" fontId="0" fillId="0" borderId="113" xfId="0" applyNumberFormat="1" applyBorder="1"/>
    <xf numFmtId="165" fontId="0" fillId="0" borderId="138" xfId="1" applyNumberFormat="1" applyFont="1" applyFill="1" applyBorder="1" applyProtection="1">
      <protection locked="0"/>
    </xf>
    <xf numFmtId="165" fontId="0" fillId="0" borderId="119" xfId="1" applyNumberFormat="1" applyFont="1" applyFill="1" applyBorder="1" applyProtection="1">
      <protection locked="0"/>
    </xf>
    <xf numFmtId="165" fontId="0" fillId="0" borderId="120" xfId="1" applyNumberFormat="1" applyFont="1" applyFill="1" applyBorder="1" applyProtection="1">
      <protection locked="0"/>
    </xf>
    <xf numFmtId="165" fontId="0" fillId="0" borderId="140" xfId="1" applyNumberFormat="1" applyFont="1" applyFill="1" applyBorder="1" applyProtection="1">
      <protection locked="0"/>
    </xf>
    <xf numFmtId="165" fontId="0" fillId="0" borderId="141" xfId="1" applyNumberFormat="1" applyFont="1" applyFill="1" applyBorder="1"/>
    <xf numFmtId="165" fontId="0" fillId="0" borderId="142" xfId="1" applyNumberFormat="1" applyFont="1" applyFill="1" applyBorder="1" applyProtection="1">
      <protection locked="0"/>
    </xf>
    <xf numFmtId="165" fontId="2" fillId="7" borderId="37" xfId="1" applyNumberFormat="1" applyFont="1" applyFill="1" applyBorder="1" applyProtection="1">
      <protection locked="0"/>
    </xf>
    <xf numFmtId="165" fontId="0" fillId="0" borderId="31" xfId="1" applyNumberFormat="1" applyFont="1" applyFill="1" applyBorder="1"/>
    <xf numFmtId="168" fontId="0" fillId="0" borderId="0" xfId="0" applyNumberFormat="1"/>
    <xf numFmtId="165" fontId="0" fillId="7" borderId="14" xfId="1" applyNumberFormat="1" applyFont="1" applyFill="1" applyBorder="1" applyProtection="1">
      <protection locked="0"/>
    </xf>
    <xf numFmtId="0" fontId="0" fillId="7" borderId="14" xfId="0" applyFill="1" applyBorder="1"/>
    <xf numFmtId="165" fontId="0" fillId="7" borderId="31" xfId="1" applyNumberFormat="1" applyFont="1" applyFill="1" applyBorder="1" applyProtection="1">
      <protection locked="0"/>
    </xf>
    <xf numFmtId="165" fontId="0" fillId="7" borderId="32" xfId="0" applyNumberFormat="1" applyFill="1" applyBorder="1" applyAlignment="1">
      <alignment vertical="center"/>
    </xf>
    <xf numFmtId="0" fontId="4" fillId="7" borderId="32" xfId="0" applyFont="1" applyFill="1" applyBorder="1" applyAlignment="1">
      <alignment horizontal="center" vertical="center"/>
    </xf>
    <xf numFmtId="0" fontId="0" fillId="7" borderId="74" xfId="0" applyFill="1" applyBorder="1"/>
    <xf numFmtId="165" fontId="0" fillId="7" borderId="54" xfId="1" applyNumberFormat="1" applyFont="1" applyFill="1" applyBorder="1" applyProtection="1">
      <protection locked="0"/>
    </xf>
    <xf numFmtId="165" fontId="0" fillId="7" borderId="29" xfId="1" applyNumberFormat="1" applyFont="1" applyFill="1" applyBorder="1"/>
    <xf numFmtId="165" fontId="0" fillId="7" borderId="30" xfId="1" applyNumberFormat="1" applyFont="1" applyFill="1" applyBorder="1" applyProtection="1">
      <protection locked="0"/>
    </xf>
    <xf numFmtId="165" fontId="0" fillId="7" borderId="74" xfId="1" applyNumberFormat="1" applyFont="1" applyFill="1" applyBorder="1" applyProtection="1">
      <protection locked="0"/>
    </xf>
    <xf numFmtId="165" fontId="0" fillId="7" borderId="28" xfId="1" applyNumberFormat="1" applyFont="1" applyFill="1" applyBorder="1" applyProtection="1">
      <protection locked="0"/>
    </xf>
    <xf numFmtId="0" fontId="4" fillId="7" borderId="30" xfId="0" applyFont="1" applyFill="1" applyBorder="1" applyAlignment="1">
      <alignment horizontal="center"/>
    </xf>
    <xf numFmtId="165" fontId="0" fillId="0" borderId="184" xfId="1" applyNumberFormat="1" applyFont="1" applyFill="1" applyBorder="1" applyProtection="1">
      <protection locked="0"/>
    </xf>
    <xf numFmtId="165" fontId="0" fillId="0" borderId="0" xfId="1" applyNumberFormat="1" applyFont="1" applyFill="1" applyBorder="1" applyProtection="1">
      <protection locked="0"/>
    </xf>
    <xf numFmtId="165" fontId="0" fillId="5" borderId="15" xfId="1" applyNumberFormat="1" applyFont="1" applyFill="1" applyBorder="1"/>
    <xf numFmtId="165" fontId="0" fillId="5" borderId="32" xfId="1" applyNumberFormat="1" applyFont="1" applyFill="1" applyBorder="1" applyProtection="1">
      <protection locked="0"/>
    </xf>
    <xf numFmtId="168" fontId="0" fillId="0" borderId="0" xfId="0" applyNumberFormat="1" applyAlignment="1">
      <alignment wrapText="1"/>
    </xf>
    <xf numFmtId="166" fontId="0" fillId="0" borderId="0" xfId="0" applyNumberFormat="1" applyAlignment="1">
      <alignment wrapText="1"/>
    </xf>
    <xf numFmtId="0" fontId="4" fillId="0" borderId="113" xfId="0" applyFont="1" applyBorder="1" applyAlignment="1">
      <alignment wrapText="1"/>
    </xf>
    <xf numFmtId="167" fontId="4" fillId="0" borderId="113" xfId="0" applyNumberFormat="1" applyFont="1" applyBorder="1" applyAlignment="1">
      <alignment wrapText="1"/>
    </xf>
    <xf numFmtId="0" fontId="0" fillId="0" borderId="113" xfId="0" applyBorder="1" applyAlignment="1">
      <alignment wrapText="1"/>
    </xf>
    <xf numFmtId="1" fontId="0" fillId="0" borderId="113" xfId="0" applyNumberFormat="1" applyBorder="1"/>
    <xf numFmtId="0" fontId="4" fillId="0" borderId="113" xfId="0" applyFont="1" applyBorder="1"/>
    <xf numFmtId="9" fontId="0" fillId="0" borderId="113" xfId="0" applyNumberFormat="1" applyBorder="1"/>
    <xf numFmtId="169" fontId="0" fillId="0" borderId="113" xfId="0" applyNumberFormat="1" applyBorder="1"/>
    <xf numFmtId="168" fontId="0" fillId="0" borderId="113" xfId="0" applyNumberFormat="1" applyBorder="1"/>
    <xf numFmtId="0" fontId="0" fillId="0" borderId="187" xfId="0" applyBorder="1" applyAlignment="1">
      <alignment wrapText="1"/>
    </xf>
    <xf numFmtId="0" fontId="0" fillId="0" borderId="188" xfId="0" applyBorder="1" applyAlignment="1">
      <alignment wrapText="1"/>
    </xf>
    <xf numFmtId="0" fontId="0" fillId="0" borderId="158" xfId="0" applyBorder="1" applyAlignment="1">
      <alignment wrapText="1"/>
    </xf>
    <xf numFmtId="0" fontId="0" fillId="0" borderId="189" xfId="0" applyBorder="1"/>
    <xf numFmtId="0" fontId="0" fillId="0" borderId="190" xfId="0" applyBorder="1"/>
    <xf numFmtId="0" fontId="0" fillId="0" borderId="136" xfId="0" applyBorder="1"/>
    <xf numFmtId="0" fontId="0" fillId="0" borderId="191" xfId="0" applyBorder="1"/>
    <xf numFmtId="165" fontId="0" fillId="0" borderId="191" xfId="0" applyNumberFormat="1" applyBorder="1"/>
    <xf numFmtId="0" fontId="4" fillId="0" borderId="130" xfId="0" applyFont="1" applyBorder="1" applyAlignment="1">
      <alignment wrapText="1"/>
    </xf>
    <xf numFmtId="0" fontId="0" fillId="0" borderId="130" xfId="0" applyBorder="1" applyAlignment="1">
      <alignment wrapText="1"/>
    </xf>
    <xf numFmtId="165" fontId="0" fillId="0" borderId="192" xfId="0" applyNumberFormat="1" applyBorder="1"/>
    <xf numFmtId="0" fontId="0" fillId="0" borderId="122" xfId="0" applyBorder="1"/>
    <xf numFmtId="0" fontId="0" fillId="0" borderId="193" xfId="0" applyBorder="1"/>
    <xf numFmtId="165" fontId="0" fillId="0" borderId="194" xfId="0" applyNumberFormat="1" applyBorder="1"/>
    <xf numFmtId="0" fontId="0" fillId="0" borderId="187" xfId="0" applyBorder="1"/>
    <xf numFmtId="0" fontId="0" fillId="10" borderId="113" xfId="0" applyFill="1" applyBorder="1"/>
    <xf numFmtId="0" fontId="0" fillId="10" borderId="192" xfId="0" applyFill="1" applyBorder="1"/>
    <xf numFmtId="0" fontId="0" fillId="0" borderId="196" xfId="0" applyBorder="1"/>
    <xf numFmtId="166" fontId="0" fillId="0" borderId="113" xfId="0" applyNumberFormat="1" applyBorder="1"/>
    <xf numFmtId="165" fontId="0" fillId="0" borderId="187" xfId="0" applyNumberFormat="1" applyBorder="1"/>
    <xf numFmtId="168" fontId="0" fillId="10" borderId="130" xfId="0" applyNumberFormat="1" applyFill="1" applyBorder="1"/>
    <xf numFmtId="168" fontId="0" fillId="10" borderId="187" xfId="0" applyNumberFormat="1" applyFill="1" applyBorder="1"/>
    <xf numFmtId="9" fontId="0" fillId="0" borderId="190" xfId="0" applyNumberFormat="1" applyBorder="1"/>
    <xf numFmtId="168" fontId="0" fillId="0" borderId="191" xfId="0" applyNumberFormat="1" applyBorder="1"/>
    <xf numFmtId="0" fontId="4" fillId="0" borderId="187" xfId="0" applyFont="1" applyBorder="1" applyAlignment="1">
      <alignment wrapText="1"/>
    </xf>
    <xf numFmtId="168" fontId="0" fillId="0" borderId="130" xfId="0" applyNumberFormat="1" applyBorder="1"/>
    <xf numFmtId="168" fontId="0" fillId="0" borderId="187" xfId="0" applyNumberFormat="1" applyBorder="1"/>
    <xf numFmtId="9" fontId="0" fillId="0" borderId="192" xfId="0" applyNumberFormat="1" applyBorder="1"/>
    <xf numFmtId="165" fontId="0" fillId="0" borderId="197" xfId="0" applyNumberFormat="1" applyBorder="1"/>
    <xf numFmtId="9" fontId="0" fillId="0" borderId="195" xfId="0" applyNumberFormat="1" applyBorder="1"/>
    <xf numFmtId="168" fontId="0" fillId="0" borderId="197" xfId="0" applyNumberFormat="1" applyBorder="1"/>
    <xf numFmtId="0" fontId="0" fillId="0" borderId="192" xfId="0" applyBorder="1"/>
    <xf numFmtId="168" fontId="0" fillId="0" borderId="192" xfId="0" applyNumberFormat="1" applyBorder="1"/>
    <xf numFmtId="0" fontId="0" fillId="0" borderId="197" xfId="0" applyBorder="1"/>
    <xf numFmtId="166" fontId="0" fillId="0" borderId="130" xfId="0" applyNumberFormat="1" applyBorder="1"/>
    <xf numFmtId="166" fontId="0" fillId="0" borderId="187" xfId="0" applyNumberFormat="1" applyBorder="1"/>
    <xf numFmtId="166" fontId="0" fillId="0" borderId="199" xfId="0" applyNumberFormat="1" applyBorder="1"/>
    <xf numFmtId="0" fontId="0" fillId="0" borderId="135" xfId="0" applyBorder="1"/>
    <xf numFmtId="9" fontId="0" fillId="0" borderId="130" xfId="0" applyNumberFormat="1" applyBorder="1"/>
    <xf numFmtId="9" fontId="0" fillId="0" borderId="187" xfId="0" applyNumberFormat="1" applyBorder="1"/>
    <xf numFmtId="9" fontId="0" fillId="0" borderId="200" xfId="0" applyNumberFormat="1" applyBorder="1"/>
    <xf numFmtId="0" fontId="0" fillId="0" borderId="192" xfId="0" applyBorder="1" applyAlignment="1">
      <alignment wrapText="1"/>
    </xf>
    <xf numFmtId="0" fontId="0" fillId="0" borderId="155" xfId="0" applyBorder="1" applyAlignment="1">
      <alignment wrapText="1"/>
    </xf>
    <xf numFmtId="0" fontId="0" fillId="0" borderId="130" xfId="0" applyBorder="1"/>
    <xf numFmtId="170" fontId="0" fillId="0" borderId="0" xfId="0" applyNumberFormat="1"/>
    <xf numFmtId="0" fontId="0" fillId="0" borderId="0" xfId="0" applyAlignment="1">
      <alignment horizontal="right"/>
    </xf>
    <xf numFmtId="165" fontId="0" fillId="7" borderId="113" xfId="0" applyNumberFormat="1" applyFill="1" applyBorder="1"/>
    <xf numFmtId="0" fontId="0" fillId="7" borderId="113" xfId="0" applyFill="1" applyBorder="1"/>
    <xf numFmtId="171" fontId="0" fillId="0" borderId="135" xfId="0" applyNumberFormat="1" applyBorder="1"/>
    <xf numFmtId="171" fontId="0" fillId="0" borderId="113" xfId="0" applyNumberFormat="1" applyBorder="1"/>
    <xf numFmtId="9" fontId="0" fillId="0" borderId="159" xfId="0" applyNumberFormat="1" applyBorder="1"/>
    <xf numFmtId="9" fontId="0" fillId="0" borderId="191" xfId="0" applyNumberFormat="1" applyBorder="1"/>
    <xf numFmtId="172" fontId="0" fillId="0" borderId="191" xfId="0" applyNumberFormat="1" applyBorder="1"/>
    <xf numFmtId="2" fontId="0" fillId="0" borderId="136" xfId="0" applyNumberFormat="1" applyBorder="1"/>
    <xf numFmtId="0" fontId="4" fillId="0" borderId="89" xfId="0" applyFont="1" applyBorder="1" applyAlignment="1">
      <alignment horizontal="center" vertical="center"/>
    </xf>
    <xf numFmtId="0" fontId="0" fillId="0" borderId="119" xfId="0" applyBorder="1" applyAlignment="1">
      <alignment vertical="center"/>
    </xf>
    <xf numFmtId="9" fontId="0" fillId="0" borderId="23" xfId="2" applyFont="1" applyFill="1" applyBorder="1" applyAlignment="1">
      <alignment vertical="center"/>
    </xf>
    <xf numFmtId="0" fontId="0" fillId="0" borderId="142" xfId="0" applyBorder="1" applyAlignment="1">
      <alignment vertical="center"/>
    </xf>
    <xf numFmtId="165" fontId="0" fillId="0" borderId="99" xfId="1" applyNumberFormat="1" applyFont="1" applyFill="1" applyBorder="1" applyProtection="1">
      <protection locked="0"/>
    </xf>
    <xf numFmtId="165" fontId="0" fillId="0" borderId="94" xfId="1" applyNumberFormat="1" applyFont="1" applyFill="1" applyBorder="1" applyAlignment="1" applyProtection="1">
      <protection locked="0"/>
    </xf>
    <xf numFmtId="165" fontId="0" fillId="0" borderId="25" xfId="1" applyNumberFormat="1" applyFont="1" applyFill="1" applyBorder="1" applyAlignment="1"/>
    <xf numFmtId="165" fontId="0" fillId="0" borderId="26" xfId="1" applyNumberFormat="1" applyFont="1" applyFill="1" applyBorder="1" applyAlignment="1" applyProtection="1">
      <protection locked="0"/>
    </xf>
    <xf numFmtId="165" fontId="0" fillId="0" borderId="27" xfId="1" applyNumberFormat="1" applyFont="1" applyFill="1" applyBorder="1" applyAlignment="1" applyProtection="1">
      <protection locked="0"/>
    </xf>
    <xf numFmtId="165" fontId="0" fillId="0" borderId="95" xfId="1" applyNumberFormat="1" applyFont="1" applyFill="1" applyBorder="1" applyAlignment="1"/>
    <xf numFmtId="165" fontId="0" fillId="0" borderId="39" xfId="1" applyNumberFormat="1" applyFont="1" applyFill="1" applyBorder="1" applyAlignment="1" applyProtection="1">
      <protection locked="0"/>
    </xf>
    <xf numFmtId="165" fontId="0" fillId="0" borderId="38" xfId="1" applyNumberFormat="1" applyFont="1" applyFill="1" applyBorder="1" applyAlignment="1" applyProtection="1">
      <protection locked="0"/>
    </xf>
    <xf numFmtId="165" fontId="0" fillId="0" borderId="96" xfId="1" applyNumberFormat="1" applyFont="1" applyFill="1" applyBorder="1" applyAlignment="1" applyProtection="1">
      <protection locked="0"/>
    </xf>
    <xf numFmtId="165" fontId="0" fillId="0" borderId="88" xfId="0" applyNumberFormat="1" applyBorder="1" applyAlignment="1">
      <alignment vertical="center"/>
    </xf>
    <xf numFmtId="0" fontId="13" fillId="0" borderId="0" xfId="0" applyFont="1"/>
    <xf numFmtId="0" fontId="0" fillId="0" borderId="119" xfId="0" applyBorder="1"/>
    <xf numFmtId="3" fontId="0" fillId="0" borderId="0" xfId="0" applyNumberFormat="1"/>
    <xf numFmtId="0" fontId="0" fillId="0" borderId="142" xfId="0" applyBorder="1"/>
    <xf numFmtId="165" fontId="0" fillId="0" borderId="139" xfId="1" applyNumberFormat="1" applyFont="1" applyFill="1" applyBorder="1" applyProtection="1">
      <protection locked="0"/>
    </xf>
    <xf numFmtId="165" fontId="0" fillId="0" borderId="121" xfId="1" applyNumberFormat="1" applyFont="1" applyFill="1" applyBorder="1" applyProtection="1">
      <protection locked="0"/>
    </xf>
    <xf numFmtId="0" fontId="0" fillId="0" borderId="139" xfId="0" applyBorder="1"/>
    <xf numFmtId="165" fontId="0" fillId="0" borderId="185" xfId="1" applyNumberFormat="1" applyFont="1" applyFill="1" applyBorder="1" applyProtection="1">
      <protection locked="0"/>
    </xf>
    <xf numFmtId="165" fontId="0" fillId="0" borderId="169" xfId="1" applyNumberFormat="1" applyFont="1" applyFill="1" applyBorder="1" applyProtection="1">
      <protection locked="0"/>
    </xf>
    <xf numFmtId="165" fontId="0" fillId="0" borderId="165" xfId="1" applyNumberFormat="1" applyFont="1" applyFill="1" applyBorder="1"/>
    <xf numFmtId="165" fontId="0" fillId="0" borderId="49" xfId="1" applyNumberFormat="1" applyFont="1" applyFill="1" applyBorder="1" applyProtection="1">
      <protection locked="0"/>
    </xf>
    <xf numFmtId="165" fontId="0" fillId="0" borderId="164" xfId="1" applyNumberFormat="1" applyFont="1" applyFill="1" applyBorder="1" applyProtection="1">
      <protection locked="0"/>
    </xf>
    <xf numFmtId="165" fontId="0" fillId="0" borderId="186" xfId="1" applyNumberFormat="1" applyFont="1" applyFill="1" applyBorder="1"/>
    <xf numFmtId="165" fontId="0" fillId="0" borderId="131" xfId="1" applyNumberFormat="1" applyFont="1" applyFill="1" applyBorder="1" applyProtection="1">
      <protection locked="0"/>
    </xf>
    <xf numFmtId="165" fontId="0" fillId="0" borderId="166" xfId="1" applyNumberFormat="1" applyFont="1" applyFill="1" applyBorder="1" applyProtection="1">
      <protection locked="0"/>
    </xf>
    <xf numFmtId="165" fontId="0" fillId="0" borderId="168" xfId="1" applyNumberFormat="1" applyFont="1" applyFill="1" applyBorder="1"/>
    <xf numFmtId="165" fontId="0" fillId="0" borderId="170" xfId="1" applyNumberFormat="1" applyFont="1" applyFill="1" applyBorder="1" applyProtection="1">
      <protection locked="0"/>
    </xf>
    <xf numFmtId="165" fontId="0" fillId="0" borderId="163" xfId="1" applyNumberFormat="1" applyFont="1" applyFill="1" applyBorder="1" applyProtection="1">
      <protection locked="0"/>
    </xf>
    <xf numFmtId="165" fontId="0" fillId="0" borderId="167" xfId="1" applyNumberFormat="1" applyFont="1" applyFill="1" applyBorder="1"/>
    <xf numFmtId="165" fontId="0" fillId="0" borderId="172" xfId="1" applyNumberFormat="1" applyFont="1" applyFill="1" applyBorder="1" applyProtection="1">
      <protection locked="0"/>
    </xf>
    <xf numFmtId="165" fontId="0" fillId="0" borderId="171" xfId="1" applyNumberFormat="1" applyFont="1" applyFill="1" applyBorder="1" applyProtection="1">
      <protection locked="0"/>
    </xf>
    <xf numFmtId="165" fontId="0" fillId="0" borderId="48" xfId="1" applyNumberFormat="1" applyFont="1" applyFill="1" applyBorder="1"/>
    <xf numFmtId="165" fontId="0" fillId="0" borderId="16" xfId="1" applyNumberFormat="1" applyFont="1" applyFill="1" applyBorder="1"/>
    <xf numFmtId="165" fontId="0" fillId="0" borderId="95" xfId="1" applyNumberFormat="1" applyFont="1" applyFill="1" applyBorder="1"/>
    <xf numFmtId="165" fontId="0" fillId="0" borderId="80" xfId="0" applyNumberFormat="1" applyBorder="1"/>
    <xf numFmtId="165" fontId="0" fillId="0" borderId="48" xfId="0" applyNumberFormat="1" applyBorder="1"/>
    <xf numFmtId="165" fontId="0" fillId="0" borderId="49" xfId="0" applyNumberFormat="1" applyBorder="1"/>
    <xf numFmtId="165" fontId="0" fillId="0" borderId="100" xfId="0" applyNumberFormat="1" applyBorder="1"/>
    <xf numFmtId="165" fontId="0" fillId="0" borderId="101" xfId="0" applyNumberFormat="1" applyBorder="1"/>
    <xf numFmtId="165" fontId="0" fillId="0" borderId="122" xfId="0" applyNumberFormat="1" applyBorder="1"/>
    <xf numFmtId="165" fontId="0" fillId="0" borderId="123" xfId="0" applyNumberFormat="1" applyBorder="1"/>
    <xf numFmtId="165" fontId="0" fillId="0" borderId="173" xfId="0" applyNumberFormat="1" applyBorder="1"/>
    <xf numFmtId="165" fontId="0" fillId="0" borderId="124" xfId="0" applyNumberFormat="1" applyBorder="1"/>
    <xf numFmtId="165" fontId="0" fillId="0" borderId="9" xfId="0" applyNumberFormat="1" applyBorder="1"/>
    <xf numFmtId="165" fontId="0" fillId="0" borderId="10" xfId="0" applyNumberFormat="1" applyBorder="1"/>
    <xf numFmtId="165" fontId="0" fillId="0" borderId="44" xfId="0" applyNumberFormat="1" applyBorder="1"/>
    <xf numFmtId="0" fontId="0" fillId="0" borderId="102" xfId="0" applyBorder="1"/>
    <xf numFmtId="165" fontId="0" fillId="0" borderId="134" xfId="0" applyNumberFormat="1" applyBorder="1"/>
    <xf numFmtId="165" fontId="0" fillId="0" borderId="136" xfId="0" applyNumberFormat="1" applyBorder="1"/>
    <xf numFmtId="165" fontId="0" fillId="0" borderId="159" xfId="0" applyNumberFormat="1" applyBorder="1"/>
    <xf numFmtId="165" fontId="0" fillId="0" borderId="137" xfId="0" applyNumberFormat="1" applyBorder="1"/>
    <xf numFmtId="165" fontId="0" fillId="0" borderId="19" xfId="0" applyNumberFormat="1" applyBorder="1"/>
    <xf numFmtId="165" fontId="0" fillId="0" borderId="20" xfId="0" applyNumberFormat="1" applyBorder="1"/>
    <xf numFmtId="165" fontId="0" fillId="0" borderId="36" xfId="0" applyNumberFormat="1" applyBorder="1"/>
    <xf numFmtId="165" fontId="0" fillId="0" borderId="86" xfId="0" applyNumberFormat="1" applyBorder="1"/>
    <xf numFmtId="165" fontId="0" fillId="0" borderId="85" xfId="0" applyNumberFormat="1" applyBorder="1"/>
    <xf numFmtId="165" fontId="0" fillId="0" borderId="125" xfId="0" applyNumberFormat="1" applyBorder="1"/>
    <xf numFmtId="165" fontId="0" fillId="0" borderId="126" xfId="0" applyNumberFormat="1" applyBorder="1"/>
    <xf numFmtId="0" fontId="0" fillId="0" borderId="84" xfId="0" applyBorder="1"/>
    <xf numFmtId="165" fontId="0" fillId="0" borderId="158" xfId="0" applyNumberFormat="1" applyBorder="1"/>
    <xf numFmtId="165" fontId="0" fillId="0" borderId="156" xfId="0" applyNumberFormat="1" applyBorder="1"/>
    <xf numFmtId="165" fontId="0" fillId="0" borderId="157" xfId="0" applyNumberFormat="1" applyBorder="1"/>
    <xf numFmtId="165" fontId="0" fillId="0" borderId="155" xfId="0" applyNumberFormat="1" applyBorder="1"/>
    <xf numFmtId="165" fontId="0" fillId="0" borderId="57" xfId="0" applyNumberFormat="1" applyBorder="1"/>
    <xf numFmtId="165" fontId="0" fillId="0" borderId="84" xfId="0" applyNumberFormat="1" applyBorder="1"/>
    <xf numFmtId="0" fontId="0" fillId="0" borderId="84" xfId="0" applyBorder="1" applyAlignment="1">
      <alignment horizontal="center"/>
    </xf>
    <xf numFmtId="9" fontId="7" fillId="0" borderId="69" xfId="2" applyFont="1" applyFill="1" applyBorder="1" applyAlignment="1">
      <alignment horizontal="center"/>
    </xf>
    <xf numFmtId="9" fontId="7" fillId="0" borderId="63" xfId="2" applyFont="1" applyFill="1" applyBorder="1" applyAlignment="1">
      <alignment horizontal="center"/>
    </xf>
    <xf numFmtId="0" fontId="0" fillId="0" borderId="19" xfId="0" applyBorder="1"/>
    <xf numFmtId="9" fontId="7" fillId="0" borderId="20" xfId="2" applyFont="1" applyFill="1" applyBorder="1" applyAlignment="1">
      <alignment horizontal="center"/>
    </xf>
    <xf numFmtId="9" fontId="7" fillId="0" borderId="36" xfId="2" applyFont="1" applyFill="1" applyBorder="1" applyAlignment="1">
      <alignment horizontal="center"/>
    </xf>
    <xf numFmtId="9" fontId="7" fillId="0" borderId="16" xfId="2" applyFont="1" applyFill="1" applyBorder="1" applyAlignment="1">
      <alignment horizontal="center"/>
    </xf>
    <xf numFmtId="9" fontId="7" fillId="0" borderId="113" xfId="2" applyFont="1" applyFill="1" applyBorder="1" applyAlignment="1">
      <alignment horizontal="center"/>
    </xf>
    <xf numFmtId="9" fontId="7" fillId="0" borderId="130" xfId="2" applyFont="1" applyFill="1" applyBorder="1" applyAlignment="1">
      <alignment horizontal="center"/>
    </xf>
    <xf numFmtId="0" fontId="0" fillId="0" borderId="125" xfId="0" applyBorder="1"/>
    <xf numFmtId="9" fontId="7" fillId="0" borderId="126" xfId="2" applyFont="1" applyFill="1" applyBorder="1" applyAlignment="1">
      <alignment horizontal="center"/>
    </xf>
    <xf numFmtId="9" fontId="7" fillId="0" borderId="12" xfId="2" applyFont="1" applyFill="1" applyBorder="1" applyAlignment="1">
      <alignment horizontal="center"/>
    </xf>
    <xf numFmtId="9" fontId="7" fillId="0" borderId="32" xfId="2" applyFont="1" applyFill="1" applyBorder="1" applyAlignment="1">
      <alignment horizontal="center"/>
    </xf>
    <xf numFmtId="0" fontId="0" fillId="0" borderId="83" xfId="0" applyBorder="1"/>
    <xf numFmtId="0" fontId="0" fillId="0" borderId="42" xfId="0" applyBorder="1"/>
    <xf numFmtId="0" fontId="0" fillId="0" borderId="64" xfId="0" applyBorder="1"/>
    <xf numFmtId="0" fontId="0" fillId="0" borderId="35" xfId="0" applyBorder="1"/>
    <xf numFmtId="0" fontId="0" fillId="0" borderId="131" xfId="0" applyBorder="1"/>
    <xf numFmtId="0" fontId="0" fillId="0" borderId="127" xfId="0" applyBorder="1"/>
    <xf numFmtId="0" fontId="0" fillId="0" borderId="128" xfId="0" applyBorder="1"/>
    <xf numFmtId="0" fontId="0" fillId="0" borderId="133" xfId="0" applyBorder="1"/>
    <xf numFmtId="0" fontId="0" fillId="0" borderId="129" xfId="0" applyBorder="1"/>
    <xf numFmtId="0" fontId="0" fillId="0" borderId="77" xfId="0" applyBorder="1"/>
    <xf numFmtId="0" fontId="0" fillId="0" borderId="82" xfId="0" applyBorder="1"/>
    <xf numFmtId="44" fontId="0" fillId="0" borderId="0" xfId="0" applyNumberFormat="1"/>
    <xf numFmtId="42" fontId="9" fillId="0" borderId="67" xfId="1" quotePrefix="1" applyNumberFormat="1" applyFont="1" applyFill="1" applyBorder="1" applyAlignment="1">
      <alignment horizontal="right"/>
    </xf>
    <xf numFmtId="42" fontId="9" fillId="0" borderId="0" xfId="1" quotePrefix="1" applyNumberFormat="1" applyFont="1" applyFill="1" applyAlignment="1">
      <alignment horizontal="right"/>
    </xf>
    <xf numFmtId="0" fontId="0" fillId="0" borderId="20" xfId="0" applyBorder="1"/>
    <xf numFmtId="42" fontId="9" fillId="0" borderId="36" xfId="1" quotePrefix="1" applyNumberFormat="1" applyFont="1" applyFill="1" applyBorder="1" applyAlignment="1">
      <alignment horizontal="right"/>
    </xf>
    <xf numFmtId="42" fontId="9" fillId="0" borderId="36" xfId="1" applyNumberFormat="1" applyFont="1" applyFill="1" applyBorder="1" applyAlignment="1">
      <alignment horizontal="right"/>
    </xf>
    <xf numFmtId="0" fontId="0" fillId="0" borderId="69" xfId="0" applyBorder="1"/>
    <xf numFmtId="42" fontId="9" fillId="0" borderId="63" xfId="1" quotePrefix="1" applyNumberFormat="1" applyFont="1" applyFill="1" applyBorder="1" applyAlignment="1">
      <alignment horizontal="right"/>
    </xf>
    <xf numFmtId="42" fontId="9" fillId="0" borderId="69" xfId="1" quotePrefix="1" applyNumberFormat="1" applyFont="1" applyFill="1" applyBorder="1" applyAlignment="1">
      <alignment horizontal="right"/>
    </xf>
    <xf numFmtId="42" fontId="9" fillId="0" borderId="36" xfId="0" quotePrefix="1" applyNumberFormat="1" applyFont="1" applyBorder="1" applyAlignment="1">
      <alignment horizontal="right"/>
    </xf>
    <xf numFmtId="9" fontId="0" fillId="0" borderId="124" xfId="0" applyNumberFormat="1" applyBorder="1"/>
    <xf numFmtId="165" fontId="0" fillId="0" borderId="198" xfId="0" applyNumberFormat="1" applyBorder="1"/>
    <xf numFmtId="0" fontId="0" fillId="0" borderId="194" xfId="0" applyBorder="1"/>
    <xf numFmtId="0" fontId="0" fillId="11" borderId="29" xfId="0" applyFill="1" applyBorder="1"/>
    <xf numFmtId="0" fontId="0" fillId="9" borderId="29" xfId="0" applyFill="1" applyBorder="1"/>
    <xf numFmtId="0" fontId="0" fillId="12" borderId="12" xfId="0" applyFill="1" applyBorder="1"/>
    <xf numFmtId="0" fontId="0" fillId="13" borderId="12" xfId="0" applyFill="1" applyBorder="1"/>
    <xf numFmtId="0" fontId="0" fillId="14" borderId="12" xfId="0" applyFill="1" applyBorder="1"/>
    <xf numFmtId="0" fontId="0" fillId="15" borderId="12" xfId="0" applyFill="1" applyBorder="1"/>
    <xf numFmtId="0" fontId="0" fillId="8" borderId="12" xfId="0" applyFill="1" applyBorder="1"/>
    <xf numFmtId="165" fontId="0" fillId="16" borderId="61" xfId="1" applyNumberFormat="1" applyFont="1" applyFill="1" applyBorder="1" applyProtection="1">
      <protection locked="0"/>
    </xf>
    <xf numFmtId="165" fontId="0" fillId="16" borderId="20" xfId="1" applyNumberFormat="1" applyFont="1" applyFill="1" applyBorder="1"/>
    <xf numFmtId="165" fontId="0" fillId="16" borderId="36" xfId="1" applyNumberFormat="1" applyFont="1" applyFill="1" applyBorder="1" applyProtection="1">
      <protection locked="0"/>
    </xf>
    <xf numFmtId="165" fontId="0" fillId="16" borderId="17" xfId="1" applyNumberFormat="1" applyFont="1" applyFill="1" applyBorder="1" applyProtection="1">
      <protection locked="0"/>
    </xf>
    <xf numFmtId="165" fontId="0" fillId="12" borderId="17" xfId="1" applyNumberFormat="1" applyFont="1" applyFill="1" applyBorder="1" applyProtection="1">
      <protection locked="0"/>
    </xf>
    <xf numFmtId="165" fontId="0" fillId="12" borderId="20" xfId="1" applyNumberFormat="1" applyFont="1" applyFill="1" applyBorder="1"/>
    <xf numFmtId="165" fontId="0" fillId="12" borderId="36" xfId="1" applyNumberFormat="1" applyFont="1" applyFill="1" applyBorder="1" applyProtection="1">
      <protection locked="0"/>
    </xf>
    <xf numFmtId="165" fontId="0" fillId="14" borderId="17" xfId="1" applyNumberFormat="1" applyFont="1" applyFill="1" applyBorder="1" applyProtection="1">
      <protection locked="0"/>
    </xf>
    <xf numFmtId="165" fontId="0" fillId="14" borderId="20" xfId="1" applyNumberFormat="1" applyFont="1" applyFill="1" applyBorder="1"/>
    <xf numFmtId="165" fontId="0" fillId="14" borderId="36" xfId="1" applyNumberFormat="1" applyFont="1" applyFill="1" applyBorder="1" applyProtection="1">
      <protection locked="0"/>
    </xf>
    <xf numFmtId="165" fontId="0" fillId="14" borderId="15" xfId="1" applyNumberFormat="1" applyFont="1" applyFill="1" applyBorder="1"/>
    <xf numFmtId="165" fontId="0" fillId="14" borderId="34" xfId="1" applyNumberFormat="1" applyFont="1" applyFill="1" applyBorder="1" applyProtection="1">
      <protection locked="0"/>
    </xf>
    <xf numFmtId="165" fontId="0" fillId="14" borderId="99" xfId="1" applyNumberFormat="1" applyFont="1" applyFill="1" applyBorder="1" applyProtection="1">
      <protection locked="0"/>
    </xf>
    <xf numFmtId="165" fontId="0" fillId="14" borderId="25" xfId="1" applyNumberFormat="1" applyFont="1" applyFill="1" applyBorder="1"/>
    <xf numFmtId="165" fontId="0" fillId="14" borderId="39" xfId="1" applyNumberFormat="1" applyFont="1" applyFill="1" applyBorder="1" applyProtection="1">
      <protection locked="0"/>
    </xf>
    <xf numFmtId="165" fontId="0" fillId="14" borderId="38" xfId="1" applyNumberFormat="1" applyFont="1" applyFill="1" applyBorder="1" applyProtection="1">
      <protection locked="0"/>
    </xf>
    <xf numFmtId="165" fontId="0" fillId="14" borderId="16" xfId="1" applyNumberFormat="1" applyFont="1" applyFill="1" applyBorder="1" applyProtection="1">
      <protection locked="0"/>
    </xf>
    <xf numFmtId="165" fontId="0" fillId="14" borderId="61" xfId="1" applyNumberFormat="1" applyFont="1" applyFill="1" applyBorder="1" applyProtection="1">
      <protection locked="0"/>
    </xf>
    <xf numFmtId="0" fontId="11" fillId="17" borderId="68" xfId="0" applyFont="1" applyFill="1" applyBorder="1"/>
    <xf numFmtId="0" fontId="11" fillId="17" borderId="69" xfId="0" applyFont="1" applyFill="1" applyBorder="1"/>
    <xf numFmtId="42" fontId="10" fillId="17" borderId="39" xfId="1" quotePrefix="1" applyNumberFormat="1" applyFont="1" applyFill="1" applyBorder="1" applyAlignment="1">
      <alignment horizontal="right"/>
    </xf>
    <xf numFmtId="0" fontId="11" fillId="17" borderId="24" xfId="0" applyFont="1" applyFill="1" applyBorder="1"/>
    <xf numFmtId="0" fontId="11" fillId="17" borderId="25" xfId="0" applyFont="1" applyFill="1" applyBorder="1"/>
    <xf numFmtId="42" fontId="10" fillId="17" borderId="39" xfId="1" applyNumberFormat="1" applyFont="1" applyFill="1" applyBorder="1" applyAlignment="1">
      <alignment horizontal="right"/>
    </xf>
    <xf numFmtId="42" fontId="9" fillId="0" borderId="16" xfId="1" quotePrefix="1" applyNumberFormat="1" applyFont="1" applyFill="1" applyBorder="1" applyAlignment="1">
      <alignment horizontal="right"/>
    </xf>
    <xf numFmtId="0" fontId="0" fillId="0" borderId="201" xfId="0" applyBorder="1" applyAlignment="1">
      <alignment vertical="center" wrapText="1"/>
    </xf>
    <xf numFmtId="0" fontId="0" fillId="0" borderId="201" xfId="0" applyBorder="1"/>
    <xf numFmtId="165" fontId="0" fillId="0" borderId="86" xfId="1" applyNumberFormat="1" applyFont="1" applyFill="1" applyBorder="1" applyAlignment="1">
      <alignment vertical="center" wrapText="1"/>
    </xf>
    <xf numFmtId="0" fontId="0" fillId="0" borderId="86" xfId="0" applyBorder="1"/>
    <xf numFmtId="0" fontId="0" fillId="0" borderId="201" xfId="0" applyBorder="1" applyAlignment="1">
      <alignment horizontal="left"/>
    </xf>
    <xf numFmtId="0" fontId="0" fillId="0" borderId="204" xfId="0" applyBorder="1" applyAlignment="1">
      <alignment horizontal="left"/>
    </xf>
    <xf numFmtId="0" fontId="0" fillId="0" borderId="126" xfId="0" applyBorder="1" applyAlignment="1">
      <alignment horizontal="left"/>
    </xf>
    <xf numFmtId="0" fontId="0" fillId="0" borderId="205" xfId="0" applyBorder="1" applyAlignment="1">
      <alignment horizontal="left"/>
    </xf>
    <xf numFmtId="42" fontId="9" fillId="0" borderId="97" xfId="1" quotePrefix="1" applyNumberFormat="1" applyFont="1" applyFill="1" applyBorder="1" applyAlignment="1">
      <alignment horizontal="right"/>
    </xf>
    <xf numFmtId="42" fontId="0" fillId="0" borderId="157" xfId="0" applyNumberFormat="1" applyBorder="1"/>
    <xf numFmtId="42" fontId="0" fillId="0" borderId="121" xfId="0" applyNumberFormat="1" applyBorder="1"/>
    <xf numFmtId="42" fontId="9" fillId="0" borderId="16" xfId="0" quotePrefix="1" applyNumberFormat="1" applyFont="1" applyBorder="1" applyAlignment="1">
      <alignment horizontal="right"/>
    </xf>
    <xf numFmtId="165" fontId="12" fillId="4" borderId="203" xfId="1" applyNumberFormat="1" applyFont="1" applyFill="1" applyBorder="1" applyAlignment="1">
      <alignment vertical="top" wrapText="1"/>
    </xf>
    <xf numFmtId="0" fontId="12" fillId="4" borderId="202" xfId="0" applyFont="1" applyFill="1" applyBorder="1" applyAlignment="1">
      <alignment vertical="top" wrapText="1"/>
    </xf>
    <xf numFmtId="42" fontId="9" fillId="0" borderId="208" xfId="1" quotePrefix="1" applyNumberFormat="1" applyFont="1" applyFill="1" applyBorder="1" applyAlignment="1">
      <alignment horizontal="right"/>
    </xf>
    <xf numFmtId="0" fontId="0" fillId="0" borderId="209" xfId="0" applyBorder="1" applyAlignment="1">
      <alignment horizontal="left"/>
    </xf>
    <xf numFmtId="42" fontId="0" fillId="0" borderId="1" xfId="0" applyNumberFormat="1" applyBorder="1"/>
    <xf numFmtId="168" fontId="0" fillId="8" borderId="113" xfId="0" applyNumberFormat="1" applyFill="1" applyBorder="1"/>
    <xf numFmtId="165" fontId="0" fillId="7" borderId="17" xfId="1" applyNumberFormat="1" applyFont="1" applyFill="1" applyBorder="1" applyProtection="1">
      <protection locked="0"/>
    </xf>
    <xf numFmtId="165" fontId="0" fillId="15" borderId="61" xfId="1" applyNumberFormat="1" applyFont="1" applyFill="1" applyBorder="1" applyProtection="1">
      <protection locked="0"/>
    </xf>
    <xf numFmtId="165" fontId="0" fillId="7" borderId="61" xfId="1" applyNumberFormat="1" applyFont="1" applyFill="1" applyBorder="1" applyProtection="1">
      <protection locked="0"/>
    </xf>
    <xf numFmtId="168" fontId="0" fillId="7" borderId="12" xfId="0" applyNumberFormat="1" applyFill="1" applyBorder="1"/>
    <xf numFmtId="0" fontId="0" fillId="0" borderId="155" xfId="0" applyBorder="1"/>
    <xf numFmtId="165" fontId="19" fillId="14" borderId="61" xfId="1" applyNumberFormat="1" applyFont="1" applyFill="1" applyBorder="1" applyProtection="1">
      <protection locked="0"/>
    </xf>
    <xf numFmtId="165" fontId="19" fillId="14" borderId="36" xfId="1" applyNumberFormat="1" applyFont="1" applyFill="1" applyBorder="1" applyProtection="1">
      <protection locked="0"/>
    </xf>
    <xf numFmtId="165" fontId="0" fillId="15" borderId="17" xfId="1" applyNumberFormat="1" applyFont="1" applyFill="1" applyBorder="1" applyProtection="1">
      <protection locked="0"/>
    </xf>
    <xf numFmtId="165" fontId="0" fillId="15" borderId="20" xfId="1" applyNumberFormat="1" applyFont="1" applyFill="1" applyBorder="1"/>
    <xf numFmtId="165" fontId="0" fillId="15" borderId="36" xfId="1" applyNumberFormat="1" applyFont="1" applyFill="1" applyBorder="1" applyProtection="1">
      <protection locked="0"/>
    </xf>
    <xf numFmtId="165" fontId="0" fillId="4" borderId="17" xfId="1" applyNumberFormat="1" applyFont="1" applyFill="1" applyBorder="1" applyProtection="1">
      <protection locked="0"/>
    </xf>
    <xf numFmtId="165" fontId="0" fillId="4" borderId="20" xfId="1" applyNumberFormat="1" applyFont="1" applyFill="1" applyBorder="1"/>
    <xf numFmtId="165" fontId="0" fillId="4" borderId="36" xfId="1" applyNumberFormat="1" applyFont="1" applyFill="1" applyBorder="1" applyProtection="1">
      <protection locked="0"/>
    </xf>
    <xf numFmtId="168" fontId="0" fillId="15" borderId="12" xfId="0" applyNumberFormat="1" applyFill="1" applyBorder="1"/>
    <xf numFmtId="165" fontId="0" fillId="18" borderId="36" xfId="1" applyNumberFormat="1" applyFont="1" applyFill="1" applyBorder="1" applyProtection="1">
      <protection locked="0"/>
    </xf>
    <xf numFmtId="169" fontId="0" fillId="0" borderId="0" xfId="0" applyNumberFormat="1"/>
    <xf numFmtId="165" fontId="4" fillId="7" borderId="32" xfId="1" applyNumberFormat="1" applyFont="1" applyFill="1" applyBorder="1" applyProtection="1">
      <protection locked="0"/>
    </xf>
    <xf numFmtId="165" fontId="21" fillId="0" borderId="12" xfId="1" applyNumberFormat="1" applyFont="1" applyFill="1" applyBorder="1"/>
    <xf numFmtId="165" fontId="0" fillId="8" borderId="13" xfId="1" applyNumberFormat="1" applyFont="1" applyFill="1" applyBorder="1" applyProtection="1">
      <protection locked="0"/>
    </xf>
    <xf numFmtId="165" fontId="0" fillId="8" borderId="12" xfId="1" applyNumberFormat="1" applyFont="1" applyFill="1" applyBorder="1"/>
    <xf numFmtId="165" fontId="0" fillId="8" borderId="32" xfId="1" applyNumberFormat="1" applyFont="1" applyFill="1" applyBorder="1" applyProtection="1">
      <protection locked="0"/>
    </xf>
    <xf numFmtId="165" fontId="0" fillId="8" borderId="37" xfId="1" applyNumberFormat="1" applyFont="1" applyFill="1" applyBorder="1" applyProtection="1">
      <protection locked="0"/>
    </xf>
    <xf numFmtId="165" fontId="0" fillId="8" borderId="20" xfId="1" applyNumberFormat="1" applyFont="1" applyFill="1" applyBorder="1"/>
    <xf numFmtId="165" fontId="0" fillId="8" borderId="36" xfId="1" applyNumberFormat="1" applyFont="1" applyFill="1" applyBorder="1" applyProtection="1">
      <protection locked="0"/>
    </xf>
    <xf numFmtId="165" fontId="0" fillId="8" borderId="15" xfId="1" applyNumberFormat="1" applyFont="1" applyFill="1" applyBorder="1"/>
    <xf numFmtId="165" fontId="0" fillId="8" borderId="34" xfId="1" applyNumberFormat="1" applyFont="1" applyFill="1" applyBorder="1" applyProtection="1">
      <protection locked="0"/>
    </xf>
    <xf numFmtId="165" fontId="0" fillId="8" borderId="31" xfId="1" applyNumberFormat="1" applyFont="1" applyFill="1" applyBorder="1" applyProtection="1">
      <protection locked="0"/>
    </xf>
    <xf numFmtId="42" fontId="9" fillId="8" borderId="113" xfId="1" applyNumberFormat="1" applyFont="1" applyFill="1" applyBorder="1" applyAlignment="1">
      <alignment horizontal="right"/>
    </xf>
    <xf numFmtId="0" fontId="0" fillId="0" borderId="130" xfId="0" applyBorder="1" applyAlignment="1">
      <alignment horizontal="center"/>
    </xf>
    <xf numFmtId="0" fontId="0" fillId="0" borderId="156" xfId="0" applyBorder="1" applyAlignment="1">
      <alignment horizontal="center"/>
    </xf>
    <xf numFmtId="0" fontId="0" fillId="0" borderId="155" xfId="0" applyBorder="1" applyAlignment="1">
      <alignment horizontal="center"/>
    </xf>
    <xf numFmtId="0" fontId="0" fillId="0" borderId="113" xfId="0" applyBorder="1" applyAlignment="1">
      <alignment horizontal="center"/>
    </xf>
    <xf numFmtId="0" fontId="0" fillId="0" borderId="135" xfId="0" applyBorder="1" applyAlignment="1">
      <alignment horizontal="center"/>
    </xf>
    <xf numFmtId="42" fontId="0" fillId="0" borderId="130" xfId="0" applyNumberFormat="1" applyBorder="1" applyAlignment="1">
      <alignment horizontal="center"/>
    </xf>
    <xf numFmtId="42" fontId="0" fillId="0" borderId="156" xfId="0" applyNumberFormat="1" applyBorder="1" applyAlignment="1">
      <alignment horizontal="center"/>
    </xf>
    <xf numFmtId="42" fontId="0" fillId="0" borderId="155" xfId="0" applyNumberFormat="1" applyBorder="1" applyAlignment="1">
      <alignment horizontal="center"/>
    </xf>
    <xf numFmtId="0" fontId="6" fillId="0" borderId="50" xfId="0" applyFont="1" applyBorder="1" applyAlignment="1">
      <alignment horizontal="center" vertical="center" wrapText="1"/>
    </xf>
    <xf numFmtId="0" fontId="6"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9"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30"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30" xfId="0" applyFont="1" applyBorder="1" applyAlignment="1">
      <alignment horizontal="center" vertical="center" wrapText="1"/>
    </xf>
    <xf numFmtId="0" fontId="0" fillId="0" borderId="105" xfId="0" applyBorder="1" applyAlignment="1" applyProtection="1">
      <alignment horizontal="left" vertical="center" wrapText="1"/>
      <protection locked="0"/>
    </xf>
    <xf numFmtId="0" fontId="0" fillId="0" borderId="105" xfId="0" applyBorder="1" applyAlignment="1" applyProtection="1">
      <alignment horizontal="center" vertical="center"/>
      <protection locked="0"/>
    </xf>
    <xf numFmtId="2" fontId="0" fillId="0" borderId="105" xfId="0" applyNumberFormat="1" applyBorder="1" applyAlignment="1" applyProtection="1">
      <alignment horizontal="center" vertical="center" wrapText="1"/>
      <protection locked="0"/>
    </xf>
    <xf numFmtId="0" fontId="4" fillId="0" borderId="50"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xf>
    <xf numFmtId="0" fontId="4" fillId="0" borderId="29" xfId="0" applyFont="1" applyBorder="1" applyAlignment="1">
      <alignment horizontal="center" vertical="center"/>
    </xf>
    <xf numFmtId="0" fontId="4" fillId="0" borderId="52"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32" xfId="0" applyFont="1" applyBorder="1" applyAlignment="1">
      <alignment horizontal="center" vertical="center" wrapText="1"/>
    </xf>
    <xf numFmtId="17" fontId="8" fillId="3" borderId="13" xfId="0" quotePrefix="1" applyNumberFormat="1" applyFont="1" applyFill="1" applyBorder="1" applyAlignment="1">
      <alignment horizontal="center" wrapText="1"/>
    </xf>
    <xf numFmtId="17" fontId="8" fillId="3" borderId="12" xfId="0" quotePrefix="1" applyNumberFormat="1" applyFont="1" applyFill="1" applyBorder="1" applyAlignment="1">
      <alignment horizontal="center" wrapText="1"/>
    </xf>
    <xf numFmtId="17" fontId="8" fillId="3" borderId="32" xfId="0" quotePrefix="1" applyNumberFormat="1" applyFont="1" applyFill="1" applyBorder="1" applyAlignment="1">
      <alignment horizontal="center" wrapText="1"/>
    </xf>
    <xf numFmtId="0" fontId="11" fillId="2" borderId="13" xfId="0" applyFont="1" applyFill="1" applyBorder="1" applyAlignment="1">
      <alignment horizontal="center"/>
    </xf>
    <xf numFmtId="0" fontId="11" fillId="2" borderId="12" xfId="0" applyFont="1" applyFill="1" applyBorder="1" applyAlignment="1">
      <alignment horizontal="center"/>
    </xf>
    <xf numFmtId="0" fontId="11" fillId="2" borderId="32" xfId="0" applyFont="1" applyFill="1" applyBorder="1" applyAlignment="1">
      <alignment horizontal="center"/>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wrapText="1"/>
      <protection locked="0"/>
    </xf>
    <xf numFmtId="0" fontId="4" fillId="0" borderId="53" xfId="0" applyFont="1" applyBorder="1" applyAlignment="1">
      <alignment horizontal="center" vertical="center" wrapText="1"/>
    </xf>
    <xf numFmtId="0" fontId="6" fillId="0" borderId="53" xfId="0" applyFont="1" applyBorder="1" applyAlignment="1">
      <alignment horizontal="center" vertical="center" wrapText="1"/>
    </xf>
    <xf numFmtId="0" fontId="0" fillId="0" borderId="174" xfId="0" applyBorder="1" applyAlignment="1" applyProtection="1">
      <alignment horizontal="left" vertical="top" wrapText="1"/>
      <protection locked="0"/>
    </xf>
    <xf numFmtId="0" fontId="0" fillId="0" borderId="175" xfId="0" applyBorder="1" applyAlignment="1" applyProtection="1">
      <alignment horizontal="left" vertical="top" wrapText="1"/>
      <protection locked="0"/>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0" fillId="0" borderId="13" xfId="0" applyBorder="1" applyAlignment="1" applyProtection="1">
      <alignment horizontal="left" vertical="center" wrapText="1"/>
      <protection locked="0"/>
    </xf>
    <xf numFmtId="0" fontId="0" fillId="0" borderId="12" xfId="0" applyBorder="1" applyAlignment="1" applyProtection="1">
      <alignment horizontal="center" vertical="center"/>
      <protection locked="0"/>
    </xf>
    <xf numFmtId="2" fontId="0" fillId="0" borderId="12" xfId="0" applyNumberFormat="1" applyBorder="1" applyAlignment="1" applyProtection="1">
      <alignment horizontal="center" vertical="center" wrapText="1"/>
      <protection locked="0"/>
    </xf>
    <xf numFmtId="0" fontId="0" fillId="0" borderId="12" xfId="0" applyBorder="1" applyAlignment="1" applyProtection="1">
      <alignment horizontal="left" vertical="top" wrapText="1"/>
      <protection locked="0"/>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0" fillId="0" borderId="12" xfId="0"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44"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0" xfId="0" applyFont="1" applyAlignment="1">
      <alignment horizontal="center" vertical="center"/>
    </xf>
    <xf numFmtId="0" fontId="4" fillId="0" borderId="74" xfId="0" applyFont="1" applyBorder="1" applyAlignment="1">
      <alignment horizontal="center" vertical="center"/>
    </xf>
    <xf numFmtId="0" fontId="6" fillId="0" borderId="74" xfId="0" applyFont="1" applyBorder="1" applyAlignment="1">
      <alignment horizontal="center" vertical="center" wrapText="1"/>
    </xf>
    <xf numFmtId="165" fontId="0" fillId="0" borderId="32" xfId="0" applyNumberFormat="1" applyBorder="1" applyAlignment="1">
      <alignment horizontal="center" vertical="center"/>
    </xf>
    <xf numFmtId="0" fontId="6" fillId="0" borderId="28" xfId="0" applyFont="1" applyBorder="1" applyAlignment="1">
      <alignment horizontal="center" vertical="center" wrapText="1"/>
    </xf>
    <xf numFmtId="2" fontId="0" fillId="0" borderId="12" xfId="0" applyNumberFormat="1" applyBorder="1" applyAlignment="1" applyProtection="1">
      <alignment horizontal="center" vertical="center"/>
      <protection locked="0"/>
    </xf>
    <xf numFmtId="0" fontId="6" fillId="0" borderId="45"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6" fillId="0" borderId="46" xfId="0" applyFont="1" applyBorder="1" applyAlignment="1">
      <alignment horizontal="center" vertical="center" wrapText="1"/>
    </xf>
    <xf numFmtId="0" fontId="6" fillId="0" borderId="65" xfId="0" applyFont="1" applyBorder="1" applyAlignment="1">
      <alignment horizontal="center" vertical="center" wrapText="1"/>
    </xf>
    <xf numFmtId="0" fontId="0" fillId="0" borderId="33"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17" fontId="9" fillId="0" borderId="72" xfId="0" quotePrefix="1" applyNumberFormat="1" applyFont="1" applyBorder="1" applyAlignment="1">
      <alignment horizontal="right" vertical="center" wrapText="1"/>
    </xf>
    <xf numFmtId="17" fontId="9" fillId="0" borderId="71" xfId="0" quotePrefix="1" applyNumberFormat="1" applyFont="1" applyBorder="1" applyAlignment="1">
      <alignment horizontal="right" vertical="center" wrapText="1"/>
    </xf>
    <xf numFmtId="17" fontId="10" fillId="2" borderId="107" xfId="0" quotePrefix="1" applyNumberFormat="1" applyFont="1" applyFill="1" applyBorder="1" applyAlignment="1">
      <alignment horizontal="center" vertical="center" wrapText="1"/>
    </xf>
    <xf numFmtId="17" fontId="10" fillId="2" borderId="108" xfId="0" quotePrefix="1" applyNumberFormat="1" applyFont="1" applyFill="1" applyBorder="1" applyAlignment="1">
      <alignment horizontal="center" vertical="center" wrapText="1"/>
    </xf>
    <xf numFmtId="17" fontId="9" fillId="0" borderId="1" xfId="0" quotePrefix="1" applyNumberFormat="1" applyFont="1" applyBorder="1" applyAlignment="1">
      <alignment horizontal="right" vertical="center" wrapText="1"/>
    </xf>
    <xf numFmtId="17" fontId="9" fillId="0" borderId="2" xfId="0" quotePrefix="1" applyNumberFormat="1" applyFont="1" applyBorder="1" applyAlignment="1">
      <alignment horizontal="right" vertical="center" wrapText="1"/>
    </xf>
    <xf numFmtId="17" fontId="9" fillId="0" borderId="66" xfId="0" quotePrefix="1" applyNumberFormat="1" applyFont="1" applyBorder="1" applyAlignment="1">
      <alignment horizontal="right" vertical="center" wrapText="1"/>
    </xf>
    <xf numFmtId="17" fontId="9" fillId="0" borderId="0" xfId="0" quotePrefix="1" applyNumberFormat="1" applyFont="1" applyAlignment="1">
      <alignment horizontal="right" vertical="center" wrapText="1"/>
    </xf>
    <xf numFmtId="17" fontId="9" fillId="0" borderId="68" xfId="0" quotePrefix="1" applyNumberFormat="1" applyFont="1" applyBorder="1" applyAlignment="1">
      <alignment horizontal="right" vertical="center" wrapText="1"/>
    </xf>
    <xf numFmtId="17" fontId="9" fillId="0" borderId="69" xfId="0" quotePrefix="1" applyNumberFormat="1" applyFont="1" applyBorder="1" applyAlignment="1">
      <alignment horizontal="right" vertical="center" wrapText="1"/>
    </xf>
    <xf numFmtId="17" fontId="8" fillId="3" borderId="5" xfId="0" quotePrefix="1" applyNumberFormat="1" applyFont="1" applyFill="1" applyBorder="1" applyAlignment="1">
      <alignment horizontal="center" wrapText="1"/>
    </xf>
    <xf numFmtId="17" fontId="8" fillId="3" borderId="6" xfId="0" quotePrefix="1" applyNumberFormat="1" applyFont="1" applyFill="1" applyBorder="1" applyAlignment="1">
      <alignment horizontal="center" wrapText="1"/>
    </xf>
    <xf numFmtId="0" fontId="3" fillId="3" borderId="13" xfId="0" applyFont="1" applyFill="1" applyBorder="1" applyAlignment="1">
      <alignment horizontal="center"/>
    </xf>
    <xf numFmtId="0" fontId="3" fillId="3" borderId="12" xfId="0" applyFont="1" applyFill="1" applyBorder="1" applyAlignment="1">
      <alignment horizontal="center"/>
    </xf>
    <xf numFmtId="0" fontId="3" fillId="3" borderId="32" xfId="0" applyFont="1" applyFill="1" applyBorder="1" applyAlignment="1">
      <alignment horizontal="center"/>
    </xf>
    <xf numFmtId="17" fontId="9" fillId="6" borderId="66" xfId="0" quotePrefix="1" applyNumberFormat="1" applyFont="1" applyFill="1" applyBorder="1" applyAlignment="1">
      <alignment horizontal="right" vertical="center" wrapText="1"/>
    </xf>
    <xf numFmtId="17" fontId="9" fillId="6" borderId="67" xfId="0" quotePrefix="1" applyNumberFormat="1" applyFont="1" applyFill="1" applyBorder="1" applyAlignment="1">
      <alignment horizontal="right" vertical="center" wrapText="1"/>
    </xf>
    <xf numFmtId="0" fontId="11" fillId="2" borderId="14" xfId="0" applyFont="1" applyFill="1" applyBorder="1" applyAlignment="1">
      <alignment horizontal="center"/>
    </xf>
    <xf numFmtId="166" fontId="12" fillId="4" borderId="31" xfId="2" applyNumberFormat="1" applyFont="1" applyFill="1" applyBorder="1" applyAlignment="1">
      <alignment horizontal="center" vertical="center" wrapText="1"/>
    </xf>
    <xf numFmtId="166" fontId="12" fillId="4" borderId="12" xfId="2" applyNumberFormat="1" applyFont="1" applyFill="1" applyBorder="1" applyAlignment="1">
      <alignment horizontal="center" vertical="center" wrapText="1"/>
    </xf>
    <xf numFmtId="17" fontId="8" fillId="3" borderId="14" xfId="0" quotePrefix="1" applyNumberFormat="1" applyFont="1" applyFill="1" applyBorder="1" applyAlignment="1">
      <alignment horizontal="center" wrapText="1"/>
    </xf>
    <xf numFmtId="0" fontId="3" fillId="3" borderId="31" xfId="0" applyFont="1" applyFill="1" applyBorder="1" applyAlignment="1">
      <alignment horizontal="center"/>
    </xf>
    <xf numFmtId="17" fontId="10" fillId="2" borderId="5" xfId="0" quotePrefix="1" applyNumberFormat="1" applyFont="1" applyFill="1" applyBorder="1" applyAlignment="1">
      <alignment horizontal="center" wrapText="1"/>
    </xf>
    <xf numFmtId="17" fontId="10" fillId="2" borderId="6" xfId="0" quotePrefix="1" applyNumberFormat="1" applyFont="1" applyFill="1" applyBorder="1" applyAlignment="1">
      <alignment horizontal="center" wrapText="1"/>
    </xf>
    <xf numFmtId="0" fontId="20" fillId="0" borderId="105" xfId="0" applyFont="1" applyBorder="1" applyAlignment="1" applyProtection="1">
      <alignment horizontal="left" vertical="top" wrapText="1"/>
      <protection locked="0"/>
    </xf>
    <xf numFmtId="17" fontId="9" fillId="0" borderId="67" xfId="0" quotePrefix="1" applyNumberFormat="1" applyFont="1" applyBorder="1" applyAlignment="1">
      <alignment horizontal="right" vertical="center" wrapText="1"/>
    </xf>
    <xf numFmtId="17" fontId="9" fillId="0" borderId="73" xfId="0" quotePrefix="1" applyNumberFormat="1" applyFont="1" applyBorder="1" applyAlignment="1">
      <alignment horizontal="right" vertical="center" wrapText="1"/>
    </xf>
    <xf numFmtId="17" fontId="10" fillId="2" borderId="91" xfId="0" quotePrefix="1" applyNumberFormat="1" applyFont="1" applyFill="1" applyBorder="1" applyAlignment="1">
      <alignment horizontal="center" vertical="center" wrapText="1"/>
    </xf>
    <xf numFmtId="17" fontId="10" fillId="2" borderId="92" xfId="0" quotePrefix="1" applyNumberFormat="1" applyFont="1" applyFill="1" applyBorder="1" applyAlignment="1">
      <alignment horizontal="center" vertical="center" wrapText="1"/>
    </xf>
    <xf numFmtId="17" fontId="10" fillId="2" borderId="93" xfId="0" quotePrefix="1" applyNumberFormat="1" applyFont="1" applyFill="1" applyBorder="1" applyAlignment="1">
      <alignment horizontal="center" vertical="center" wrapText="1"/>
    </xf>
    <xf numFmtId="0" fontId="11" fillId="2" borderId="3" xfId="0" applyFont="1" applyFill="1" applyBorder="1" applyAlignment="1">
      <alignment horizontal="center"/>
    </xf>
    <xf numFmtId="0" fontId="11" fillId="2" borderId="4" xfId="0" applyFont="1" applyFill="1" applyBorder="1" applyAlignment="1">
      <alignment horizontal="center"/>
    </xf>
    <xf numFmtId="0" fontId="11" fillId="2" borderId="75" xfId="0" applyFont="1" applyFill="1" applyBorder="1" applyAlignment="1">
      <alignment horizontal="center"/>
    </xf>
    <xf numFmtId="166" fontId="12" fillId="4" borderId="5" xfId="2" applyNumberFormat="1" applyFont="1" applyFill="1" applyBorder="1" applyAlignment="1">
      <alignment horizontal="center" vertical="center" wrapText="1"/>
    </xf>
    <xf numFmtId="166" fontId="12" fillId="4" borderId="7" xfId="2" applyNumberFormat="1" applyFont="1" applyFill="1" applyBorder="1" applyAlignment="1">
      <alignment horizontal="center" vertical="center" wrapText="1"/>
    </xf>
    <xf numFmtId="17" fontId="10" fillId="2" borderId="7" xfId="0" quotePrefix="1" applyNumberFormat="1" applyFont="1" applyFill="1" applyBorder="1" applyAlignment="1">
      <alignment horizontal="center" wrapText="1"/>
    </xf>
    <xf numFmtId="17" fontId="9" fillId="0" borderId="65" xfId="0" quotePrefix="1" applyNumberFormat="1" applyFont="1" applyBorder="1" applyAlignment="1">
      <alignment horizontal="right" vertical="center" wrapText="1"/>
    </xf>
    <xf numFmtId="17" fontId="8" fillId="3" borderId="1" xfId="0" quotePrefix="1" applyNumberFormat="1" applyFont="1" applyFill="1" applyBorder="1" applyAlignment="1">
      <alignment horizontal="center" wrapText="1"/>
    </xf>
    <xf numFmtId="17" fontId="8" fillId="3" borderId="2" xfId="0" quotePrefix="1" applyNumberFormat="1" applyFont="1" applyFill="1" applyBorder="1" applyAlignment="1">
      <alignment horizontal="center" wrapText="1"/>
    </xf>
    <xf numFmtId="17" fontId="8" fillId="3" borderId="65" xfId="0" quotePrefix="1" applyNumberFormat="1" applyFont="1" applyFill="1" applyBorder="1" applyAlignment="1">
      <alignment horizontal="center" wrapText="1"/>
    </xf>
    <xf numFmtId="0" fontId="3" fillId="3" borderId="5" xfId="0" applyFont="1" applyFill="1" applyBorder="1" applyAlignment="1">
      <alignment horizontal="center"/>
    </xf>
    <xf numFmtId="0" fontId="3" fillId="3" borderId="7" xfId="0" applyFont="1" applyFill="1" applyBorder="1" applyAlignment="1">
      <alignment horizontal="center"/>
    </xf>
    <xf numFmtId="17" fontId="9" fillId="0" borderId="6" xfId="0" quotePrefix="1" applyNumberFormat="1" applyFont="1" applyBorder="1" applyAlignment="1">
      <alignment horizontal="right" vertical="center" wrapText="1"/>
    </xf>
    <xf numFmtId="17" fontId="9" fillId="0" borderId="7" xfId="0" quotePrefix="1" applyNumberFormat="1" applyFont="1" applyBorder="1" applyAlignment="1">
      <alignment horizontal="right" vertical="center" wrapText="1"/>
    </xf>
    <xf numFmtId="17" fontId="8" fillId="3" borderId="7" xfId="0" quotePrefix="1" applyNumberFormat="1" applyFont="1" applyFill="1" applyBorder="1" applyAlignment="1">
      <alignment horizontal="center" wrapText="1"/>
    </xf>
    <xf numFmtId="0" fontId="4" fillId="0" borderId="11" xfId="0" applyFont="1" applyBorder="1" applyAlignment="1">
      <alignment horizontal="center" vertical="center" wrapText="1"/>
    </xf>
    <xf numFmtId="0" fontId="4" fillId="0" borderId="45" xfId="0" applyFont="1" applyBorder="1" applyAlignment="1">
      <alignment horizontal="center" vertical="center"/>
    </xf>
    <xf numFmtId="0" fontId="6" fillId="0" borderId="180" xfId="0" applyFont="1" applyBorder="1" applyAlignment="1">
      <alignment horizontal="center" vertical="center" wrapText="1"/>
    </xf>
    <xf numFmtId="0" fontId="4" fillId="0" borderId="8" xfId="0" applyFont="1" applyBorder="1" applyAlignment="1">
      <alignment horizontal="center" vertical="center" wrapText="1"/>
    </xf>
    <xf numFmtId="0" fontId="6" fillId="0" borderId="181" xfId="0" applyFont="1" applyBorder="1" applyAlignment="1">
      <alignment horizontal="center" vertical="center" wrapText="1"/>
    </xf>
    <xf numFmtId="0" fontId="6" fillId="0" borderId="53" xfId="0" applyFont="1" applyBorder="1" applyAlignment="1" applyProtection="1">
      <alignment horizontal="center" vertical="center" wrapText="1"/>
      <protection locked="0"/>
    </xf>
    <xf numFmtId="17" fontId="9" fillId="6" borderId="6" xfId="0" quotePrefix="1" applyNumberFormat="1" applyFont="1" applyFill="1" applyBorder="1" applyAlignment="1">
      <alignment horizontal="right" vertical="center" wrapText="1"/>
    </xf>
    <xf numFmtId="17" fontId="9" fillId="6" borderId="7" xfId="0" quotePrefix="1" applyNumberFormat="1" applyFont="1" applyFill="1" applyBorder="1" applyAlignment="1">
      <alignment horizontal="right" vertical="center" wrapText="1"/>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165" fontId="0" fillId="7" borderId="38" xfId="1" applyNumberFormat="1" applyFont="1" applyFill="1" applyBorder="1" applyProtection="1">
      <protection locked="0"/>
    </xf>
    <xf numFmtId="165" fontId="0" fillId="7" borderId="25" xfId="1" applyNumberFormat="1" applyFont="1" applyFill="1" applyBorder="1"/>
    <xf numFmtId="165" fontId="0" fillId="7" borderId="39" xfId="1" applyNumberFormat="1" applyFont="1" applyFill="1" applyBorder="1" applyProtection="1">
      <protection locked="0"/>
    </xf>
    <xf numFmtId="0" fontId="22" fillId="0" borderId="113" xfId="0" applyFont="1" applyBorder="1"/>
    <xf numFmtId="42" fontId="22" fillId="0" borderId="113" xfId="0" applyNumberFormat="1" applyFont="1" applyBorder="1"/>
    <xf numFmtId="17" fontId="8" fillId="3" borderId="217" xfId="0" quotePrefix="1" applyNumberFormat="1" applyFont="1" applyFill="1" applyBorder="1" applyAlignment="1">
      <alignment horizontal="center" wrapText="1"/>
    </xf>
    <xf numFmtId="17" fontId="8" fillId="3" borderId="218" xfId="0" quotePrefix="1" applyNumberFormat="1" applyFont="1" applyFill="1" applyBorder="1" applyAlignment="1">
      <alignment horizontal="center" wrapText="1"/>
    </xf>
    <xf numFmtId="17" fontId="8" fillId="3" borderId="219" xfId="0" quotePrefix="1" applyNumberFormat="1" applyFont="1" applyFill="1" applyBorder="1" applyAlignment="1">
      <alignment horizontal="center" wrapText="1"/>
    </xf>
    <xf numFmtId="0" fontId="11" fillId="2" borderId="214" xfId="0" applyFont="1" applyFill="1" applyBorder="1" applyAlignment="1">
      <alignment horizontal="center"/>
    </xf>
    <xf numFmtId="0" fontId="11" fillId="2" borderId="215" xfId="0" applyFont="1" applyFill="1" applyBorder="1" applyAlignment="1">
      <alignment horizontal="center"/>
    </xf>
    <xf numFmtId="0" fontId="11" fillId="2" borderId="216" xfId="0" applyFont="1" applyFill="1" applyBorder="1" applyAlignment="1">
      <alignment horizontal="center"/>
    </xf>
    <xf numFmtId="0" fontId="0" fillId="0" borderId="141" xfId="0" applyBorder="1" applyAlignment="1" applyProtection="1">
      <alignment horizontal="left" vertical="center" wrapText="1"/>
      <protection locked="0"/>
    </xf>
    <xf numFmtId="0" fontId="0" fillId="0" borderId="220" xfId="0" applyBorder="1"/>
    <xf numFmtId="165" fontId="0" fillId="0" borderId="221" xfId="1" applyNumberFormat="1" applyFont="1" applyFill="1" applyBorder="1" applyProtection="1">
      <protection locked="0"/>
    </xf>
    <xf numFmtId="165" fontId="0" fillId="0" borderId="220" xfId="1" applyNumberFormat="1" applyFont="1" applyFill="1" applyBorder="1" applyProtection="1">
      <protection locked="0"/>
    </xf>
    <xf numFmtId="165" fontId="0" fillId="7" borderId="221" xfId="1" applyNumberFormat="1" applyFont="1" applyFill="1" applyBorder="1" applyProtection="1">
      <protection locked="0"/>
    </xf>
    <xf numFmtId="165" fontId="0" fillId="7" borderId="141" xfId="1" applyNumberFormat="1" applyFont="1" applyFill="1" applyBorder="1"/>
    <xf numFmtId="165" fontId="0" fillId="7" borderId="220" xfId="1" applyNumberFormat="1" applyFont="1" applyFill="1" applyBorder="1" applyProtection="1">
      <protection locked="0"/>
    </xf>
    <xf numFmtId="165" fontId="0" fillId="0" borderId="222" xfId="1" applyNumberFormat="1" applyFont="1" applyFill="1" applyBorder="1" applyProtection="1">
      <protection locked="0"/>
    </xf>
    <xf numFmtId="0" fontId="0" fillId="0" borderId="223" xfId="0" applyBorder="1" applyAlignment="1" applyProtection="1">
      <alignment horizontal="left" vertical="center" wrapText="1"/>
      <protection locked="0"/>
    </xf>
    <xf numFmtId="0" fontId="0" fillId="0" borderId="224" xfId="0" applyBorder="1" applyAlignment="1" applyProtection="1">
      <alignment horizontal="center" vertical="center"/>
      <protection locked="0"/>
    </xf>
    <xf numFmtId="2" fontId="0" fillId="0" borderId="224" xfId="0" applyNumberFormat="1" applyBorder="1" applyAlignment="1" applyProtection="1">
      <alignment horizontal="center" vertical="center" wrapText="1"/>
      <protection locked="0"/>
    </xf>
    <xf numFmtId="0" fontId="0" fillId="0" borderId="224" xfId="0" applyBorder="1" applyAlignment="1" applyProtection="1">
      <alignment horizontal="left" vertical="top" wrapText="1"/>
      <protection locked="0"/>
    </xf>
    <xf numFmtId="0" fontId="0" fillId="0" borderId="225" xfId="0" applyBorder="1"/>
    <xf numFmtId="165" fontId="0" fillId="0" borderId="223" xfId="1" applyNumberFormat="1" applyFont="1" applyFill="1" applyBorder="1" applyProtection="1">
      <protection locked="0"/>
    </xf>
    <xf numFmtId="165" fontId="0" fillId="0" borderId="224" xfId="1" applyNumberFormat="1" applyFont="1" applyFill="1" applyBorder="1"/>
    <xf numFmtId="165" fontId="0" fillId="0" borderId="226" xfId="1" applyNumberFormat="1" applyFont="1" applyFill="1" applyBorder="1" applyProtection="1">
      <protection locked="0"/>
    </xf>
    <xf numFmtId="165" fontId="0" fillId="0" borderId="227" xfId="1" applyNumberFormat="1" applyFont="1" applyFill="1" applyBorder="1" applyProtection="1">
      <protection locked="0"/>
    </xf>
    <xf numFmtId="0" fontId="4" fillId="0" borderId="226" xfId="0" applyFont="1" applyBorder="1" applyAlignment="1">
      <alignment horizontal="center"/>
    </xf>
    <xf numFmtId="165" fontId="0" fillId="0" borderId="54" xfId="0" applyNumberFormat="1" applyBorder="1"/>
    <xf numFmtId="165" fontId="0" fillId="0" borderId="29" xfId="0" applyNumberFormat="1" applyBorder="1"/>
    <xf numFmtId="165" fontId="0" fillId="0" borderId="30" xfId="0" applyNumberFormat="1" applyBorder="1"/>
    <xf numFmtId="165" fontId="0" fillId="0" borderId="74" xfId="0" applyNumberFormat="1" applyBorder="1"/>
    <xf numFmtId="165" fontId="0" fillId="0" borderId="28" xfId="0" applyNumberFormat="1" applyBorder="1"/>
    <xf numFmtId="0" fontId="0" fillId="0" borderId="29" xfId="0" applyBorder="1" applyAlignment="1">
      <alignment horizontal="center"/>
    </xf>
    <xf numFmtId="0" fontId="11" fillId="2" borderId="111" xfId="0" applyFont="1" applyFill="1" applyBorder="1"/>
    <xf numFmtId="0" fontId="0" fillId="0" borderId="104" xfId="0" applyBorder="1"/>
    <xf numFmtId="0" fontId="0" fillId="0" borderId="105" xfId="0" applyBorder="1"/>
    <xf numFmtId="42" fontId="9" fillId="0" borderId="76" xfId="1" quotePrefix="1" applyNumberFormat="1" applyFont="1" applyBorder="1" applyAlignment="1">
      <alignment horizontal="right"/>
    </xf>
    <xf numFmtId="0" fontId="11" fillId="2" borderId="198" xfId="0" applyFont="1" applyFill="1" applyBorder="1"/>
    <xf numFmtId="42" fontId="10" fillId="2" borderId="228" xfId="1" quotePrefix="1" applyNumberFormat="1" applyFont="1" applyFill="1" applyBorder="1" applyAlignment="1">
      <alignment horizontal="right"/>
    </xf>
    <xf numFmtId="0" fontId="11" fillId="2" borderId="229" xfId="0" applyFont="1" applyFill="1" applyBorder="1"/>
    <xf numFmtId="42" fontId="10" fillId="2" borderId="194" xfId="1" quotePrefix="1" applyNumberFormat="1" applyFont="1" applyFill="1" applyBorder="1" applyAlignment="1">
      <alignment horizontal="right"/>
    </xf>
    <xf numFmtId="0" fontId="0" fillId="0" borderId="18" xfId="0" applyBorder="1" applyAlignment="1">
      <alignment horizontal="center"/>
    </xf>
    <xf numFmtId="0" fontId="0" fillId="0" borderId="23" xfId="0" applyBorder="1" applyAlignment="1">
      <alignment horizontal="center" vertical="center"/>
    </xf>
    <xf numFmtId="165" fontId="0" fillId="0" borderId="222" xfId="0" applyNumberFormat="1" applyBorder="1" applyAlignment="1">
      <alignment vertical="center"/>
    </xf>
    <xf numFmtId="165" fontId="12" fillId="4" borderId="68" xfId="1" applyNumberFormat="1" applyFont="1" applyFill="1" applyBorder="1" applyAlignment="1">
      <alignment wrapText="1"/>
    </xf>
    <xf numFmtId="0" fontId="0" fillId="0" borderId="104"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165" fontId="0" fillId="8" borderId="226" xfId="1" applyNumberFormat="1" applyFont="1" applyFill="1" applyBorder="1" applyProtection="1">
      <protection locked="0"/>
    </xf>
    <xf numFmtId="165" fontId="0" fillId="0" borderId="236" xfId="1" applyNumberFormat="1" applyFont="1" applyFill="1" applyBorder="1" applyProtection="1">
      <protection locked="0"/>
    </xf>
    <xf numFmtId="0" fontId="4" fillId="0" borderId="213" xfId="0" applyFont="1" applyBorder="1" applyAlignment="1">
      <alignment horizontal="center"/>
    </xf>
    <xf numFmtId="0" fontId="4" fillId="0" borderId="211" xfId="0" applyFont="1" applyBorder="1" applyAlignment="1">
      <alignment horizontal="center"/>
    </xf>
    <xf numFmtId="0" fontId="4" fillId="0" borderId="212" xfId="0" applyFont="1" applyBorder="1" applyAlignment="1">
      <alignment horizontal="center"/>
    </xf>
    <xf numFmtId="0" fontId="0" fillId="0" borderId="177" xfId="0" applyBorder="1" applyAlignment="1" applyProtection="1">
      <alignment horizontal="center" vertical="center" wrapText="1"/>
      <protection locked="0"/>
    </xf>
    <xf numFmtId="0" fontId="0" fillId="0" borderId="178" xfId="0" applyBorder="1" applyAlignment="1" applyProtection="1">
      <alignment horizontal="center" vertical="center" wrapText="1"/>
      <protection locked="0"/>
    </xf>
    <xf numFmtId="0" fontId="0" fillId="0" borderId="105" xfId="0" applyBorder="1" applyAlignment="1" applyProtection="1">
      <alignment horizontal="center" vertical="center" wrapText="1"/>
      <protection locked="0"/>
    </xf>
    <xf numFmtId="0" fontId="0" fillId="0" borderId="98" xfId="0" applyBorder="1" applyAlignment="1" applyProtection="1">
      <alignment horizontal="center" vertical="center" wrapText="1"/>
      <protection locked="0"/>
    </xf>
    <xf numFmtId="0" fontId="0" fillId="0" borderId="105" xfId="0" applyBorder="1" applyAlignment="1" applyProtection="1">
      <alignment horizontal="center" vertical="center"/>
      <protection locked="0"/>
    </xf>
    <xf numFmtId="0" fontId="0" fillId="0" borderId="98" xfId="0" applyBorder="1" applyAlignment="1" applyProtection="1">
      <alignment horizontal="center" vertical="center"/>
      <protection locked="0"/>
    </xf>
    <xf numFmtId="2" fontId="0" fillId="0" borderId="105" xfId="0" applyNumberFormat="1" applyBorder="1" applyAlignment="1" applyProtection="1">
      <alignment horizontal="center" vertical="center"/>
      <protection locked="0"/>
    </xf>
    <xf numFmtId="2" fontId="0" fillId="0" borderId="98" xfId="0" applyNumberFormat="1" applyBorder="1" applyAlignment="1" applyProtection="1">
      <alignment horizontal="center" vertical="center"/>
      <protection locked="0"/>
    </xf>
    <xf numFmtId="0" fontId="0" fillId="0" borderId="174" xfId="0" applyBorder="1" applyAlignment="1" applyProtection="1">
      <alignment horizontal="center" vertical="top" wrapText="1"/>
      <protection locked="0"/>
    </xf>
    <xf numFmtId="0" fontId="0" fillId="0" borderId="175" xfId="0" applyBorder="1" applyAlignment="1" applyProtection="1">
      <alignment horizontal="center" vertical="top" wrapText="1"/>
      <protection locked="0"/>
    </xf>
    <xf numFmtId="0" fontId="5" fillId="0" borderId="0" xfId="0" applyFont="1" applyAlignment="1">
      <alignment horizontal="center" vertical="center"/>
    </xf>
    <xf numFmtId="164" fontId="16" fillId="0" borderId="0" xfId="0" applyNumberFormat="1" applyFont="1" applyAlignment="1" applyProtection="1">
      <alignment horizontal="center" vertical="center"/>
      <protection locked="0"/>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210" xfId="0" applyFont="1" applyBorder="1" applyAlignment="1">
      <alignment horizontal="center"/>
    </xf>
    <xf numFmtId="2" fontId="0" fillId="0" borderId="105" xfId="0" applyNumberFormat="1" applyBorder="1" applyAlignment="1" applyProtection="1">
      <alignment horizontal="center" vertical="center" wrapText="1"/>
      <protection locked="0"/>
    </xf>
    <xf numFmtId="2" fontId="0" fillId="0" borderId="98" xfId="0" applyNumberFormat="1" applyBorder="1" applyAlignment="1" applyProtection="1">
      <alignment horizontal="center" vertical="center" wrapText="1"/>
      <protection locked="0"/>
    </xf>
    <xf numFmtId="0" fontId="0" fillId="0" borderId="104" xfId="0" applyBorder="1" applyAlignment="1" applyProtection="1">
      <alignment horizontal="center" vertical="center" wrapText="1"/>
      <protection locked="0"/>
    </xf>
    <xf numFmtId="0" fontId="0" fillId="0" borderId="182" xfId="0" applyBorder="1" applyAlignment="1" applyProtection="1">
      <alignment horizontal="center" vertical="center" wrapText="1"/>
      <protection locked="0"/>
    </xf>
    <xf numFmtId="0" fontId="0" fillId="0" borderId="105" xfId="0" applyBorder="1" applyAlignment="1" applyProtection="1">
      <alignment horizontal="center" vertical="top" wrapText="1"/>
      <protection locked="0"/>
    </xf>
    <xf numFmtId="0" fontId="0" fillId="0" borderId="98" xfId="0" applyBorder="1" applyAlignment="1" applyProtection="1">
      <alignment horizontal="center" vertical="top" wrapText="1"/>
      <protection locked="0"/>
    </xf>
    <xf numFmtId="0" fontId="0" fillId="0" borderId="230" xfId="0" applyBorder="1" applyAlignment="1" applyProtection="1">
      <alignment horizontal="center" vertical="center" wrapText="1"/>
      <protection locked="0"/>
    </xf>
    <xf numFmtId="0" fontId="0" fillId="0" borderId="231" xfId="0" applyBorder="1" applyAlignment="1" applyProtection="1">
      <alignment horizontal="center" vertical="center" wrapText="1"/>
      <protection locked="0"/>
    </xf>
    <xf numFmtId="0" fontId="0" fillId="0" borderId="231" xfId="0" applyBorder="1" applyAlignment="1" applyProtection="1">
      <alignment horizontal="center" vertical="center"/>
      <protection locked="0"/>
    </xf>
    <xf numFmtId="2" fontId="0" fillId="0" borderId="231" xfId="0" applyNumberFormat="1" applyBorder="1" applyAlignment="1" applyProtection="1">
      <alignment horizontal="center" vertical="center"/>
      <protection locked="0"/>
    </xf>
    <xf numFmtId="0" fontId="0" fillId="0" borderId="232" xfId="0" applyBorder="1" applyAlignment="1" applyProtection="1">
      <alignment horizontal="center" vertical="top" wrapText="1"/>
      <protection locked="0"/>
    </xf>
    <xf numFmtId="0" fontId="6" fillId="0" borderId="45"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44" xfId="0" applyFont="1" applyBorder="1" applyAlignment="1">
      <alignment horizontal="center" vertical="center" wrapText="1"/>
    </xf>
    <xf numFmtId="17" fontId="8" fillId="0" borderId="3" xfId="0" quotePrefix="1" applyNumberFormat="1" applyFont="1" applyBorder="1" applyAlignment="1">
      <alignment horizontal="center" wrapText="1"/>
    </xf>
    <xf numFmtId="0" fontId="11" fillId="17" borderId="80" xfId="0" applyFont="1" applyFill="1" applyBorder="1" applyAlignment="1">
      <alignment horizontal="center"/>
    </xf>
    <xf numFmtId="0" fontId="6" fillId="0" borderId="110" xfId="0" applyFont="1" applyBorder="1" applyAlignment="1">
      <alignment horizontal="center" vertical="center" wrapText="1"/>
    </xf>
    <xf numFmtId="0" fontId="4"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9" xfId="0" applyFont="1" applyBorder="1" applyAlignment="1">
      <alignment horizontal="center" vertical="center" wrapText="1"/>
    </xf>
    <xf numFmtId="0" fontId="4" fillId="0" borderId="90" xfId="0" applyFont="1" applyBorder="1" applyAlignment="1">
      <alignment horizontal="center" vertical="center"/>
    </xf>
    <xf numFmtId="0" fontId="0" fillId="0" borderId="147" xfId="0" applyBorder="1" applyAlignment="1" applyProtection="1">
      <alignment horizontal="left" vertical="center" wrapText="1"/>
      <protection locked="0"/>
    </xf>
    <xf numFmtId="0" fontId="0" fillId="0" borderId="148" xfId="0" applyBorder="1" applyAlignment="1" applyProtection="1">
      <alignment horizontal="left" vertical="center" wrapText="1"/>
      <protection locked="0"/>
    </xf>
    <xf numFmtId="0" fontId="0" fillId="0" borderId="15" xfId="0" applyBorder="1" applyAlignment="1" applyProtection="1">
      <alignment horizontal="center" vertical="center"/>
      <protection locked="0"/>
    </xf>
    <xf numFmtId="0" fontId="0" fillId="0" borderId="149" xfId="0" applyBorder="1" applyAlignment="1" applyProtection="1">
      <alignment horizontal="center" vertical="center"/>
      <protection locked="0"/>
    </xf>
    <xf numFmtId="1" fontId="0" fillId="0" borderId="55" xfId="0" applyNumberFormat="1" applyBorder="1" applyAlignment="1" applyProtection="1">
      <alignment horizontal="center" vertical="center" wrapText="1"/>
      <protection locked="0"/>
    </xf>
    <xf numFmtId="1" fontId="0" fillId="0" borderId="150" xfId="0" applyNumberFormat="1" applyBorder="1" applyAlignment="1" applyProtection="1">
      <alignment horizontal="center" vertical="center" wrapText="1"/>
      <protection locked="0"/>
    </xf>
    <xf numFmtId="0" fontId="0" fillId="0" borderId="15" xfId="0" applyBorder="1" applyAlignment="1" applyProtection="1">
      <alignment horizontal="left" vertical="top" wrapText="1"/>
      <protection locked="0"/>
    </xf>
    <xf numFmtId="0" fontId="0" fillId="0" borderId="149" xfId="0" applyBorder="1" applyAlignment="1" applyProtection="1">
      <alignment horizontal="left" vertical="top" wrapText="1"/>
      <protection locked="0"/>
    </xf>
    <xf numFmtId="0" fontId="0" fillId="0" borderId="15" xfId="0" applyBorder="1" applyAlignment="1" applyProtection="1">
      <alignment horizontal="center" vertical="center" wrapText="1"/>
      <protection locked="0"/>
    </xf>
    <xf numFmtId="0" fontId="0" fillId="0" borderId="149" xfId="0" applyBorder="1" applyAlignment="1" applyProtection="1">
      <alignment horizontal="center" vertical="center" wrapText="1"/>
      <protection locked="0"/>
    </xf>
    <xf numFmtId="0" fontId="6" fillId="0" borderId="144" xfId="0" applyFont="1" applyBorder="1" applyAlignment="1">
      <alignment horizontal="center" vertical="center" wrapText="1"/>
    </xf>
    <xf numFmtId="0" fontId="6" fillId="0" borderId="146" xfId="0" applyFont="1" applyBorder="1" applyAlignment="1">
      <alignment horizontal="center" vertical="center" wrapText="1"/>
    </xf>
    <xf numFmtId="0" fontId="4" fillId="0" borderId="145" xfId="0" applyFont="1" applyBorder="1" applyAlignment="1">
      <alignment horizontal="center" vertical="center" wrapText="1"/>
    </xf>
    <xf numFmtId="0" fontId="6" fillId="0" borderId="160" xfId="0" applyFont="1" applyBorder="1" applyAlignment="1">
      <alignment horizontal="center" vertical="center" wrapText="1"/>
    </xf>
    <xf numFmtId="0" fontId="6" fillId="0" borderId="161" xfId="0" applyFont="1" applyBorder="1" applyAlignment="1">
      <alignment horizontal="center" vertical="center" wrapText="1"/>
    </xf>
    <xf numFmtId="0" fontId="4" fillId="0" borderId="151" xfId="0" applyFont="1" applyBorder="1" applyAlignment="1">
      <alignment horizontal="center" vertical="center"/>
    </xf>
    <xf numFmtId="0" fontId="4" fillId="0" borderId="146" xfId="0" applyFont="1" applyBorder="1" applyAlignment="1">
      <alignment horizontal="center" vertical="center"/>
    </xf>
    <xf numFmtId="0" fontId="4" fillId="0" borderId="29" xfId="0" applyFont="1" applyBorder="1" applyAlignment="1">
      <alignment horizontal="center" vertical="center"/>
    </xf>
    <xf numFmtId="0" fontId="4" fillId="0" borderId="10" xfId="0" applyFont="1" applyBorder="1" applyAlignment="1">
      <alignment horizontal="center" vertical="center"/>
    </xf>
    <xf numFmtId="0" fontId="4" fillId="0" borderId="29" xfId="0" applyFont="1" applyBorder="1" applyAlignment="1">
      <alignment horizontal="center" vertical="center" wrapText="1"/>
    </xf>
    <xf numFmtId="0" fontId="4" fillId="0" borderId="53" xfId="0" applyFont="1" applyBorder="1" applyAlignment="1">
      <alignment horizontal="center" vertical="center" wrapText="1"/>
    </xf>
    <xf numFmtId="0" fontId="6" fillId="0" borderId="116" xfId="0" applyFont="1" applyBorder="1" applyAlignment="1">
      <alignment horizontal="center" vertical="center" wrapText="1"/>
    </xf>
    <xf numFmtId="0" fontId="6" fillId="0" borderId="118" xfId="0" applyFont="1" applyBorder="1" applyAlignment="1">
      <alignment horizontal="center" vertical="center" wrapText="1"/>
    </xf>
    <xf numFmtId="0" fontId="6" fillId="0" borderId="143" xfId="0" applyFont="1" applyBorder="1" applyAlignment="1">
      <alignment horizontal="center" vertical="center" wrapText="1"/>
    </xf>
    <xf numFmtId="0" fontId="4" fillId="0" borderId="115" xfId="0" applyFont="1" applyBorder="1" applyAlignment="1">
      <alignment horizontal="center" vertical="center" wrapText="1"/>
    </xf>
    <xf numFmtId="0" fontId="4" fillId="0" borderId="152" xfId="0" applyFont="1" applyBorder="1" applyAlignment="1">
      <alignment horizontal="center" vertical="center"/>
    </xf>
    <xf numFmtId="0" fontId="4" fillId="0" borderId="118" xfId="0" applyFont="1" applyBorder="1" applyAlignment="1">
      <alignment horizontal="center" vertical="center"/>
    </xf>
    <xf numFmtId="0" fontId="6" fillId="0" borderId="53" xfId="0" applyFont="1" applyBorder="1" applyAlignment="1">
      <alignment horizontal="center" vertical="center" wrapText="1"/>
    </xf>
    <xf numFmtId="0" fontId="0" fillId="0" borderId="153" xfId="0" applyBorder="1" applyAlignment="1" applyProtection="1">
      <alignment horizontal="left" vertical="center" wrapText="1"/>
      <protection locked="0"/>
    </xf>
    <xf numFmtId="0" fontId="0" fillId="0" borderId="33" xfId="0" applyBorder="1" applyAlignment="1" applyProtection="1">
      <alignment horizontal="center" vertical="center"/>
      <protection locked="0"/>
    </xf>
    <xf numFmtId="1" fontId="0" fillId="0" borderId="33" xfId="0" applyNumberFormat="1" applyBorder="1" applyAlignment="1" applyProtection="1">
      <alignment horizontal="center" vertical="center" wrapText="1"/>
      <protection locked="0"/>
    </xf>
    <xf numFmtId="1" fontId="0" fillId="0" borderId="149" xfId="0" applyNumberFormat="1" applyBorder="1" applyAlignment="1" applyProtection="1">
      <alignment horizontal="center" vertical="center" wrapText="1"/>
      <protection locked="0"/>
    </xf>
    <xf numFmtId="0" fontId="0" fillId="0" borderId="33" xfId="0" applyBorder="1" applyAlignment="1" applyProtection="1">
      <alignment horizontal="left" vertical="top" wrapText="1"/>
      <protection locked="0"/>
    </xf>
    <xf numFmtId="0" fontId="0" fillId="0" borderId="33" xfId="0" applyBorder="1" applyAlignment="1" applyProtection="1">
      <alignment horizontal="center" vertical="center" wrapText="1"/>
      <protection locked="0"/>
    </xf>
    <xf numFmtId="0" fontId="4" fillId="0" borderId="144" xfId="0" applyFont="1" applyBorder="1" applyAlignment="1">
      <alignment horizontal="center" vertical="center"/>
    </xf>
    <xf numFmtId="0" fontId="4" fillId="0" borderId="145" xfId="0" applyFont="1" applyBorder="1" applyAlignment="1">
      <alignment horizontal="center" vertical="center"/>
    </xf>
    <xf numFmtId="0" fontId="4" fillId="0" borderId="116" xfId="0" applyFont="1" applyBorder="1" applyAlignment="1">
      <alignment horizontal="center" vertical="center"/>
    </xf>
    <xf numFmtId="0" fontId="6" fillId="0" borderId="50" xfId="0" applyFont="1" applyBorder="1" applyAlignment="1">
      <alignment horizontal="center" vertical="center" wrapText="1"/>
    </xf>
    <xf numFmtId="0" fontId="6" fillId="0" borderId="109" xfId="0" applyFont="1" applyBorder="1" applyAlignment="1">
      <alignment horizontal="center" vertical="center" wrapText="1"/>
    </xf>
    <xf numFmtId="0" fontId="6" fillId="0" borderId="114" xfId="0" applyFont="1" applyBorder="1" applyAlignment="1">
      <alignment horizontal="center" vertical="center" wrapText="1"/>
    </xf>
    <xf numFmtId="0" fontId="6" fillId="0" borderId="117" xfId="0" applyFont="1" applyBorder="1" applyAlignment="1">
      <alignment horizontal="center" vertical="center" wrapText="1"/>
    </xf>
    <xf numFmtId="0" fontId="4" fillId="0" borderId="115" xfId="0" applyFont="1" applyBorder="1" applyAlignment="1">
      <alignment horizontal="center" vertical="center"/>
    </xf>
    <xf numFmtId="0" fontId="4" fillId="0" borderId="51" xfId="0" applyFont="1" applyBorder="1" applyAlignment="1">
      <alignment horizontal="center" vertical="center"/>
    </xf>
    <xf numFmtId="17" fontId="9" fillId="13" borderId="113" xfId="0" quotePrefix="1" applyNumberFormat="1" applyFont="1" applyFill="1" applyBorder="1" applyAlignment="1">
      <alignment horizontal="right" vertical="center" wrapText="1"/>
    </xf>
    <xf numFmtId="17" fontId="10" fillId="17" borderId="91" xfId="0" quotePrefix="1" applyNumberFormat="1" applyFont="1" applyFill="1" applyBorder="1" applyAlignment="1">
      <alignment horizontal="center" vertical="center" wrapText="1"/>
    </xf>
    <xf numFmtId="17" fontId="9" fillId="14" borderId="113" xfId="0" quotePrefix="1" applyNumberFormat="1" applyFont="1" applyFill="1" applyBorder="1" applyAlignment="1">
      <alignment horizontal="right" vertical="center" wrapText="1"/>
    </xf>
    <xf numFmtId="17" fontId="9" fillId="15" borderId="113" xfId="0" quotePrefix="1" applyNumberFormat="1" applyFont="1" applyFill="1" applyBorder="1" applyAlignment="1">
      <alignment horizontal="right" vertical="center" wrapText="1"/>
    </xf>
    <xf numFmtId="17" fontId="9" fillId="0" borderId="113" xfId="0" quotePrefix="1" applyNumberFormat="1" applyFont="1" applyBorder="1" applyAlignment="1">
      <alignment horizontal="right" vertical="center" wrapText="1"/>
    </xf>
    <xf numFmtId="17" fontId="9" fillId="0" borderId="2" xfId="0" quotePrefix="1" applyNumberFormat="1" applyFont="1" applyBorder="1" applyAlignment="1">
      <alignment horizontal="right" vertical="center" wrapText="1"/>
    </xf>
    <xf numFmtId="17" fontId="9" fillId="0" borderId="0" xfId="0" quotePrefix="1" applyNumberFormat="1" applyFont="1" applyAlignment="1">
      <alignment horizontal="right" vertical="center" wrapText="1"/>
    </xf>
    <xf numFmtId="17" fontId="9" fillId="0" borderId="71" xfId="0" quotePrefix="1" applyNumberFormat="1" applyFont="1" applyBorder="1" applyAlignment="1">
      <alignment horizontal="right" vertical="center" wrapText="1"/>
    </xf>
    <xf numFmtId="17" fontId="9" fillId="16" borderId="113" xfId="0" quotePrefix="1" applyNumberFormat="1" applyFont="1" applyFill="1" applyBorder="1" applyAlignment="1">
      <alignment horizontal="right" vertical="center" wrapText="1"/>
    </xf>
    <xf numFmtId="17" fontId="9" fillId="12" borderId="113" xfId="0" quotePrefix="1" applyNumberFormat="1" applyFont="1" applyFill="1" applyBorder="1" applyAlignment="1">
      <alignment horizontal="right" vertical="center" wrapText="1"/>
    </xf>
    <xf numFmtId="17" fontId="9" fillId="9" borderId="113" xfId="0" quotePrefix="1" applyNumberFormat="1" applyFont="1" applyFill="1" applyBorder="1" applyAlignment="1">
      <alignment horizontal="right" vertical="center" wrapText="1"/>
    </xf>
    <xf numFmtId="17" fontId="8" fillId="0" borderId="1" xfId="0" quotePrefix="1" applyNumberFormat="1" applyFont="1" applyBorder="1" applyAlignment="1">
      <alignment horizontal="center" wrapText="1"/>
    </xf>
    <xf numFmtId="0" fontId="3" fillId="0" borderId="70" xfId="0" applyFont="1" applyBorder="1" applyAlignment="1">
      <alignment horizontal="center"/>
    </xf>
    <xf numFmtId="0" fontId="5" fillId="0" borderId="2" xfId="0" applyFont="1" applyBorder="1" applyAlignment="1">
      <alignment horizontal="center" vertical="center"/>
    </xf>
    <xf numFmtId="0" fontId="4" fillId="0" borderId="5" xfId="0" applyFont="1" applyBorder="1" applyAlignment="1">
      <alignment horizontal="center" vertical="center"/>
    </xf>
    <xf numFmtId="49" fontId="0" fillId="0" borderId="15" xfId="0" applyNumberFormat="1" applyBorder="1" applyAlignment="1" applyProtection="1">
      <alignment horizontal="center" vertical="center"/>
      <protection locked="0"/>
    </xf>
    <xf numFmtId="49" fontId="0" fillId="0" borderId="149" xfId="0" applyNumberFormat="1" applyBorder="1" applyAlignment="1" applyProtection="1">
      <alignment horizontal="center" vertical="center"/>
      <protection locked="0"/>
    </xf>
    <xf numFmtId="1" fontId="0" fillId="0" borderId="15" xfId="0" applyNumberFormat="1" applyBorder="1" applyAlignment="1" applyProtection="1">
      <alignment horizontal="center" vertical="center" wrapText="1"/>
      <protection locked="0"/>
    </xf>
    <xf numFmtId="0" fontId="0" fillId="0" borderId="33" xfId="0" applyBorder="1" applyAlignment="1" applyProtection="1">
      <alignment horizontal="left" vertical="center" wrapText="1"/>
      <protection locked="0"/>
    </xf>
    <xf numFmtId="0" fontId="0" fillId="0" borderId="149" xfId="0" applyBorder="1" applyAlignment="1" applyProtection="1">
      <alignment horizontal="left" vertical="center" wrapText="1"/>
      <protection locked="0"/>
    </xf>
    <xf numFmtId="0" fontId="6" fillId="0" borderId="46" xfId="0" applyFont="1" applyBorder="1" applyAlignment="1">
      <alignment horizontal="center" vertical="center" wrapText="1"/>
    </xf>
    <xf numFmtId="0" fontId="4" fillId="0" borderId="78" xfId="0" applyFont="1" applyBorder="1" applyAlignment="1">
      <alignment horizontal="center" vertical="center"/>
    </xf>
    <xf numFmtId="1" fontId="17" fillId="0" borderId="55" xfId="0" applyNumberFormat="1" applyFont="1" applyBorder="1" applyAlignment="1" applyProtection="1">
      <alignment horizontal="center" vertical="center" wrapText="1"/>
      <protection locked="0"/>
    </xf>
    <xf numFmtId="0" fontId="0" fillId="0" borderId="56" xfId="0" applyBorder="1" applyAlignment="1" applyProtection="1">
      <alignment horizontal="left" vertical="top" wrapText="1"/>
      <protection locked="0"/>
    </xf>
    <xf numFmtId="0" fontId="0" fillId="0" borderId="154" xfId="0" applyBorder="1" applyAlignment="1" applyProtection="1">
      <alignment horizontal="left" vertical="top" wrapText="1"/>
      <protection locked="0"/>
    </xf>
    <xf numFmtId="0" fontId="6" fillId="0" borderId="45" xfId="0" applyFont="1" applyBorder="1" applyAlignment="1" applyProtection="1">
      <alignment horizontal="center" vertical="center" wrapText="1"/>
      <protection locked="0"/>
    </xf>
    <xf numFmtId="0" fontId="4" fillId="0" borderId="114" xfId="0" applyFont="1" applyBorder="1" applyAlignment="1">
      <alignment horizontal="center" vertical="center"/>
    </xf>
    <xf numFmtId="0" fontId="4" fillId="0" borderId="117" xfId="0" applyFont="1" applyBorder="1" applyAlignment="1">
      <alignment horizontal="center" vertical="center"/>
    </xf>
    <xf numFmtId="49" fontId="0" fillId="0" borderId="15" xfId="0" applyNumberFormat="1" applyBorder="1" applyAlignment="1" applyProtection="1">
      <alignment horizontal="center" vertical="center" wrapText="1"/>
      <protection locked="0"/>
    </xf>
    <xf numFmtId="49" fontId="0" fillId="0" borderId="149" xfId="0" applyNumberFormat="1" applyBorder="1" applyAlignment="1" applyProtection="1">
      <alignment horizontal="center" vertical="center" wrapText="1"/>
      <protection locked="0"/>
    </xf>
    <xf numFmtId="0" fontId="3" fillId="0" borderId="206" xfId="0" applyFont="1" applyBorder="1" applyAlignment="1">
      <alignment horizontal="center"/>
    </xf>
    <xf numFmtId="0" fontId="3" fillId="0" borderId="207" xfId="0" applyFont="1" applyBorder="1" applyAlignment="1">
      <alignment horizontal="center"/>
    </xf>
    <xf numFmtId="17" fontId="10" fillId="17" borderId="3" xfId="0" quotePrefix="1" applyNumberFormat="1" applyFont="1" applyFill="1" applyBorder="1" applyAlignment="1">
      <alignment horizontal="center" wrapText="1"/>
    </xf>
    <xf numFmtId="0" fontId="11" fillId="17" borderId="5" xfId="0" applyFont="1" applyFill="1" applyBorder="1" applyAlignment="1">
      <alignment horizontal="center"/>
    </xf>
    <xf numFmtId="166" fontId="12" fillId="4" borderId="80" xfId="2" applyNumberFormat="1" applyFont="1" applyFill="1" applyBorder="1" applyAlignment="1">
      <alignment horizontal="center" vertical="center" wrapText="1"/>
    </xf>
    <xf numFmtId="0" fontId="6" fillId="0" borderId="11" xfId="0" applyFont="1" applyBorder="1" applyAlignment="1">
      <alignment horizontal="center" vertical="center" wrapText="1"/>
    </xf>
    <xf numFmtId="17" fontId="9" fillId="8" borderId="113" xfId="0" quotePrefix="1" applyNumberFormat="1" applyFont="1" applyFill="1" applyBorder="1" applyAlignment="1">
      <alignment horizontal="right" vertical="center" wrapText="1"/>
    </xf>
    <xf numFmtId="0" fontId="3" fillId="0" borderId="81" xfId="0" applyFont="1" applyBorder="1" applyAlignment="1">
      <alignment horizontal="center"/>
    </xf>
    <xf numFmtId="17" fontId="8" fillId="0" borderId="5" xfId="0" quotePrefix="1" applyNumberFormat="1" applyFont="1" applyBorder="1" applyAlignment="1">
      <alignment horizontal="center" wrapText="1"/>
    </xf>
    <xf numFmtId="0" fontId="20" fillId="0" borderId="33" xfId="0" applyFont="1"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128" xfId="0" applyBorder="1" applyAlignment="1" applyProtection="1">
      <alignment horizontal="left" vertical="top" wrapText="1"/>
      <protection locked="0"/>
    </xf>
    <xf numFmtId="0" fontId="0" fillId="0" borderId="35" xfId="0" applyBorder="1" applyAlignment="1" applyProtection="1">
      <alignment horizontal="center" vertical="center" wrapText="1"/>
      <protection locked="0"/>
    </xf>
    <xf numFmtId="0" fontId="0" fillId="0" borderId="128" xfId="0" applyBorder="1" applyAlignment="1" applyProtection="1">
      <alignment horizontal="center" vertical="center" wrapText="1"/>
      <protection locked="0"/>
    </xf>
    <xf numFmtId="0" fontId="20" fillId="0" borderId="15" xfId="0" applyFont="1" applyBorder="1" applyAlignment="1" applyProtection="1">
      <alignment horizontal="left" vertical="top" wrapText="1"/>
      <protection locked="0"/>
    </xf>
    <xf numFmtId="0" fontId="0" fillId="0" borderId="179" xfId="0"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0" borderId="112" xfId="0" applyBorder="1" applyAlignment="1" applyProtection="1">
      <alignment horizontal="center" vertical="center"/>
      <protection locked="0"/>
    </xf>
    <xf numFmtId="2" fontId="0" fillId="0" borderId="112" xfId="0" applyNumberFormat="1" applyBorder="1" applyAlignment="1" applyProtection="1">
      <alignment horizontal="center" vertical="center"/>
      <protection locked="0"/>
    </xf>
    <xf numFmtId="0" fontId="0" fillId="0" borderId="176" xfId="0" applyBorder="1" applyAlignment="1" applyProtection="1">
      <alignment horizontal="center" vertical="top" wrapText="1"/>
      <protection locked="0"/>
    </xf>
    <xf numFmtId="0" fontId="0" fillId="0" borderId="183" xfId="0" applyBorder="1" applyAlignment="1" applyProtection="1">
      <alignment horizontal="center" vertical="center" wrapText="1"/>
      <protection locked="0"/>
    </xf>
    <xf numFmtId="2" fontId="0" fillId="0" borderId="112" xfId="0" applyNumberFormat="1" applyBorder="1" applyAlignment="1" applyProtection="1">
      <alignment horizontal="center" vertical="center" wrapText="1"/>
      <protection locked="0"/>
    </xf>
    <xf numFmtId="0" fontId="0" fillId="0" borderId="112" xfId="0" applyBorder="1" applyAlignment="1" applyProtection="1">
      <alignment horizontal="center" vertical="top" wrapText="1"/>
      <protection locked="0"/>
    </xf>
    <xf numFmtId="0" fontId="0" fillId="0" borderId="54"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29" xfId="0" applyBorder="1" applyAlignment="1" applyProtection="1">
      <alignment horizontal="center" vertical="center"/>
      <protection locked="0"/>
    </xf>
    <xf numFmtId="2" fontId="0" fillId="0" borderId="29" xfId="0" applyNumberFormat="1" applyBorder="1" applyAlignment="1" applyProtection="1">
      <alignment horizontal="center" vertical="center" wrapText="1"/>
      <protection locked="0"/>
    </xf>
    <xf numFmtId="0" fontId="0" fillId="0" borderId="29" xfId="0" applyBorder="1" applyAlignment="1" applyProtection="1">
      <alignment horizontal="center" vertical="top" wrapText="1"/>
      <protection locked="0"/>
    </xf>
    <xf numFmtId="0" fontId="16" fillId="0" borderId="4" xfId="0" applyFont="1" applyBorder="1" applyAlignment="1">
      <alignment horizontal="center" vertical="center"/>
    </xf>
    <xf numFmtId="2" fontId="0" fillId="0" borderId="29" xfId="0" applyNumberFormat="1" applyBorder="1" applyAlignment="1" applyProtection="1">
      <alignment horizontal="center" vertical="center"/>
      <protection locked="0"/>
    </xf>
    <xf numFmtId="2" fontId="18" fillId="0" borderId="105" xfId="0" applyNumberFormat="1" applyFont="1" applyBorder="1" applyAlignment="1" applyProtection="1">
      <alignment horizontal="center" vertical="center" wrapText="1"/>
      <protection locked="0"/>
    </xf>
    <xf numFmtId="2" fontId="18" fillId="0" borderId="98" xfId="0" applyNumberFormat="1" applyFont="1" applyBorder="1" applyAlignment="1" applyProtection="1">
      <alignment horizontal="center" vertical="center" wrapText="1"/>
      <protection locked="0"/>
    </xf>
    <xf numFmtId="2" fontId="18" fillId="0" borderId="112" xfId="0" applyNumberFormat="1" applyFont="1" applyBorder="1" applyAlignment="1" applyProtection="1">
      <alignment horizontal="center" vertical="center" wrapText="1"/>
      <protection locked="0"/>
    </xf>
    <xf numFmtId="0" fontId="20" fillId="0" borderId="105" xfId="0" applyFont="1" applyBorder="1" applyAlignment="1" applyProtection="1">
      <alignment horizontal="center" vertical="top" wrapText="1"/>
      <protection locked="0"/>
    </xf>
    <xf numFmtId="0" fontId="20" fillId="0" borderId="98" xfId="0" applyFont="1" applyBorder="1" applyAlignment="1" applyProtection="1">
      <alignment horizontal="center" vertical="top" wrapText="1"/>
      <protection locked="0"/>
    </xf>
    <xf numFmtId="0" fontId="20" fillId="0" borderId="112" xfId="0" applyFont="1" applyBorder="1" applyAlignment="1" applyProtection="1">
      <alignment horizontal="center" vertical="top" wrapText="1"/>
      <protection locked="0"/>
    </xf>
    <xf numFmtId="0" fontId="0" fillId="7" borderId="104" xfId="0" applyFill="1" applyBorder="1" applyAlignment="1" applyProtection="1">
      <alignment horizontal="center" vertical="center" wrapText="1"/>
      <protection locked="0"/>
    </xf>
    <xf numFmtId="0" fontId="0" fillId="7" borderId="182" xfId="0" applyFill="1" applyBorder="1" applyAlignment="1" applyProtection="1">
      <alignment horizontal="center" vertical="center" wrapText="1"/>
      <protection locked="0"/>
    </xf>
    <xf numFmtId="0" fontId="0" fillId="7" borderId="183" xfId="0" applyFill="1" applyBorder="1" applyAlignment="1" applyProtection="1">
      <alignment horizontal="center" vertical="center" wrapText="1"/>
      <protection locked="0"/>
    </xf>
    <xf numFmtId="0" fontId="0" fillId="7" borderId="105" xfId="0" applyFill="1" applyBorder="1" applyAlignment="1" applyProtection="1">
      <alignment horizontal="center" vertical="center" wrapText="1"/>
      <protection locked="0"/>
    </xf>
    <xf numFmtId="0" fontId="0" fillId="7" borderId="98" xfId="0" applyFill="1" applyBorder="1" applyAlignment="1" applyProtection="1">
      <alignment horizontal="center" vertical="center" wrapText="1"/>
      <protection locked="0"/>
    </xf>
    <xf numFmtId="0" fontId="0" fillId="7" borderId="112" xfId="0" applyFill="1" applyBorder="1" applyAlignment="1" applyProtection="1">
      <alignment horizontal="center" vertical="center" wrapText="1"/>
      <protection locked="0"/>
    </xf>
    <xf numFmtId="0" fontId="0" fillId="7" borderId="105" xfId="0" applyFill="1" applyBorder="1" applyAlignment="1" applyProtection="1">
      <alignment horizontal="center" vertical="center"/>
      <protection locked="0"/>
    </xf>
    <xf numFmtId="0" fontId="0" fillId="7" borderId="98" xfId="0" applyFill="1" applyBorder="1" applyAlignment="1" applyProtection="1">
      <alignment horizontal="center" vertical="center"/>
      <protection locked="0"/>
    </xf>
    <xf numFmtId="0" fontId="0" fillId="7" borderId="112" xfId="0" applyFill="1" applyBorder="1" applyAlignment="1" applyProtection="1">
      <alignment horizontal="center" vertical="center"/>
      <protection locked="0"/>
    </xf>
    <xf numFmtId="2" fontId="0" fillId="7" borderId="105" xfId="0" applyNumberFormat="1" applyFill="1" applyBorder="1" applyAlignment="1" applyProtection="1">
      <alignment horizontal="center" vertical="center"/>
      <protection locked="0"/>
    </xf>
    <xf numFmtId="2" fontId="0" fillId="7" borderId="98" xfId="0" applyNumberFormat="1" applyFill="1" applyBorder="1" applyAlignment="1" applyProtection="1">
      <alignment horizontal="center" vertical="center"/>
      <protection locked="0"/>
    </xf>
    <xf numFmtId="2" fontId="0" fillId="7" borderId="112" xfId="0" applyNumberFormat="1" applyFill="1" applyBorder="1" applyAlignment="1" applyProtection="1">
      <alignment horizontal="center" vertical="center"/>
      <protection locked="0"/>
    </xf>
    <xf numFmtId="0" fontId="0" fillId="7" borderId="105" xfId="0" applyFill="1" applyBorder="1" applyAlignment="1" applyProtection="1">
      <alignment horizontal="center" vertical="top" wrapText="1"/>
      <protection locked="0"/>
    </xf>
    <xf numFmtId="0" fontId="0" fillId="7" borderId="98" xfId="0" applyFill="1" applyBorder="1" applyAlignment="1" applyProtection="1">
      <alignment horizontal="center" vertical="top" wrapText="1"/>
      <protection locked="0"/>
    </xf>
    <xf numFmtId="0" fontId="0" fillId="7" borderId="112" xfId="0" applyFill="1" applyBorder="1" applyAlignment="1" applyProtection="1">
      <alignment horizontal="center" vertical="top" wrapText="1"/>
      <protection locked="0"/>
    </xf>
    <xf numFmtId="0" fontId="0" fillId="0" borderId="233" xfId="0" applyBorder="1" applyAlignment="1" applyProtection="1">
      <alignment horizontal="center" vertical="center" wrapText="1"/>
      <protection locked="0"/>
    </xf>
    <xf numFmtId="0" fontId="0" fillId="0" borderId="234" xfId="0" applyBorder="1" applyAlignment="1" applyProtection="1">
      <alignment horizontal="center" vertical="center" wrapText="1"/>
      <protection locked="0"/>
    </xf>
    <xf numFmtId="0" fontId="0" fillId="0" borderId="235" xfId="0" applyBorder="1" applyAlignment="1" applyProtection="1">
      <alignment horizontal="center" vertical="center" wrapText="1"/>
      <protection locked="0"/>
    </xf>
    <xf numFmtId="0" fontId="1" fillId="0" borderId="113" xfId="0" applyFont="1" applyBorder="1"/>
    <xf numFmtId="0" fontId="1" fillId="0" borderId="130" xfId="0" applyFont="1" applyBorder="1"/>
  </cellXfs>
  <cellStyles count="4">
    <cellStyle name="Currency" xfId="1" builtinId="4"/>
    <cellStyle name="Currency 2" xfId="3" xr:uid="{0CFBD435-C927-4FD5-A1FF-A38D10003100}"/>
    <cellStyle name="Normal" xfId="0" builtinId="0"/>
    <cellStyle name="Percent" xfId="2" builtinId="5"/>
  </cellStyles>
  <dxfs count="0"/>
  <tableStyles count="0" defaultTableStyle="TableStyleMedium2" defaultPivotStyle="PivotStyleLight16"/>
  <colors>
    <mruColors>
      <color rgb="FF0066FF"/>
      <color rgb="FFFFFFCC"/>
      <color rgb="FFEFD7FC"/>
      <color rgb="FFDBD8F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Nick Vail" id="{BA058FD9-A59A-49DA-B47A-EC061BC9A01E}" userId="S::nick.vail@kipda.org::3fc3d1d1-ce14-4334-b6d7-2cf7d170386a" providerId="AD"/>
  <person displayName="Brady Hill" id="{DA63AD9F-ADD4-4630-B2A8-EE4503622FCA}" userId="S::brady.hill@kipda.org::e73ad826-a81a-4725-826c-bc804fd46d4e" providerId="AD"/>
  <person displayName="Chris Nicolas" id="{B3D7FD0B-EA74-419A-B55E-2943987B78AF}" userId="S::chris.nicolas@kipda.org::e076d712-4e36-4e4e-9506-3887f56115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G169" dT="2026-01-07T14:10:35.14" personId="{DA63AD9F-ADD4-4630-B2A8-EE4503622FCA}" id="{61B4E3C2-9D20-41B0-BFDD-9322166D7EA5}">
    <text>Never authorized</text>
  </threadedComment>
  <threadedComment ref="AA201" dT="2025-05-22T14:46:41.33" personId="{DA63AD9F-ADD4-4630-B2A8-EE4503622FCA}" id="{145D59AE-695E-4718-9DF9-FA28B62B8C21}">
    <text>These were FY22 STBG funds that were flexed to FY23 PL funds</text>
  </threadedComment>
  <threadedComment ref="BC335" dT="2025-07-03T18:01:09.86" personId="{DA63AD9F-ADD4-4630-B2A8-EE4503622FCA}" id="{F0D534A0-38D6-44D0-9956-E267543F86CB}">
    <text>INDOT awarded U, CE, and CN funds on 5.12.25</text>
  </threadedComment>
  <threadedComment ref="AA357" dT="2022-09-13T13:40:33.01" personId="{BA058FD9-A59A-49DA-B47A-EC061BC9A01E}" id="{1E1B9F61-A392-4744-98B0-2E9BA4B05ECE}">
    <text>Includes $876,427 in FY22 additional IIJA funds</text>
  </threadedComment>
  <threadedComment ref="AA357" dT="2023-05-23T13:45:19.87" personId="{B3D7FD0B-EA74-419A-B55E-2943987B78AF}" id="{81AD66ED-687C-4B70-BBD6-B209D921154D}" parentId="{1E1B9F61-A392-4744-98B0-2E9BA4B05ECE}">
    <text>Also includes $134,029 in additional FY23 funds</text>
  </threadedComment>
</ThreadedComments>
</file>

<file path=xl/threadedComments/threadedComment2.xml><?xml version="1.0" encoding="utf-8"?>
<ThreadedComments xmlns="http://schemas.microsoft.com/office/spreadsheetml/2018/threadedcomments" xmlns:x="http://schemas.openxmlformats.org/spreadsheetml/2006/main">
  <threadedComment ref="M17" dT="2025-10-22T14:18:04.15" personId="{DA63AD9F-ADD4-4630-B2A8-EE4503622FCA}" id="{BF35D221-EDFC-4705-8AB8-5174C2AC7EB9}">
    <text>Not 100% if $480K or $580K was authorized based on KYTC authorization document - BH</text>
  </threadedComment>
  <threadedComment ref="P21" dT="2026-09-15T13:21:09.20" personId="{DA63AD9F-ADD4-4630-B2A8-EE4503622FCA}" id="{4F21809D-5BCD-4C62-A19C-CB52F84F873D}">
    <text>Metro has requested funding authorization from KYTC. Currently under review as of 9.15.26</text>
  </threadedComment>
</ThreadedComments>
</file>

<file path=xl/threadedComments/threadedComment3.xml><?xml version="1.0" encoding="utf-8"?>
<ThreadedComments xmlns="http://schemas.microsoft.com/office/spreadsheetml/2018/threadedcomments" xmlns:x="http://schemas.openxmlformats.org/spreadsheetml/2006/main">
  <threadedComment ref="AG51" dT="2025-10-22T14:58:58.56" personId="{DA63AD9F-ADD4-4630-B2A8-EE4503622FCA}" id="{51D79959-EF54-4284-9345-4760E7062A8B}">
    <text>Only actually spent about $550K--I don't think the extra unspent funds come back to KIPDA though. I think they go back to the general KYTC pot.</text>
  </threadedComment>
  <threadedComment ref="AJ51" dT="2026-08-06T14:13:36.78" personId="{DA63AD9F-ADD4-4630-B2A8-EE4503622FCA}" id="{7E8AC3B7-3D32-4B92-AD17-43741A100508}">
    <text>Need to double check on this amount</text>
  </threadedComment>
  <threadedComment ref="AH58" dT="2026-04-21T13:20:32.12" personId="{DA63AD9F-ADD4-4630-B2A8-EE4503622FCA}" id="{6F2AC5CC-8D80-4DD1-A69C-DD3EDB8A5105}">
    <text>Most recent anticipated letting date is spring 2028..., which is FY28, so need to update timeline. (as of 4.21.26)</text>
  </threadedComment>
  <threadedComment ref="AK58" dT="2026-08-07T14:14:19.05" personId="{DA63AD9F-ADD4-4630-B2A8-EE4503622FCA}" id="{3E8F217B-FB23-40A5-8FA0-8C0988AF2058}">
    <text>Letting now scheduled for November 2027. Authorization could still occur in FY27. Monitor for phase shift to FY28. 8.6.26</text>
  </threadedComment>
  <threadedComment ref="AH79" dT="2026-06-16T14:01:41.82" personId="{DA63AD9F-ADD4-4630-B2A8-EE4503622FCA}" id="{8B90D10C-C1FE-4A43-9007-DEF27B810EB7}">
    <text>Anticipating an August letting as of 6.16.26</text>
  </threadedComment>
  <threadedComment ref="AG131" dT="2025-10-22T14:55:33.45" personId="{DA63AD9F-ADD4-4630-B2A8-EE4503622FCA}" id="{84D189B3-F0DA-46B7-853F-A654BDB0385E}">
    <text>Double check on this obligation status</text>
  </threadedComment>
  <threadedComment ref="AJ206" dT="2026-08-05T19:40:22.97" personId="{DA63AD9F-ADD4-4630-B2A8-EE4503622FCA}" id="{E42624AC-0B24-4FA0-ACE3-2AD7D92CF6AB}">
    <text>Status?</text>
  </threadedComment>
  <threadedComment ref="AH234" dT="2026-04-21T13:38:39.25" personId="{DA63AD9F-ADD4-4630-B2A8-EE4503622FCA}" id="{F8DDA29A-CE4D-4867-BF71-81C49CDA3120}" done="1">
    <text>Anticipated to let in summer 2026 as of 4.21.26</text>
  </threadedComment>
  <threadedComment ref="AJ245" dT="2026-09-15T13:07:23.50" personId="{DA63AD9F-ADD4-4630-B2A8-EE4503622FCA}" id="{6DB98248-B2F9-4C23-ADCA-A27123AD7C1E}" done="1">
    <text>Funding has been requested for authorization. Awaiting approval as of 9.15.26</text>
  </threadedComment>
  <threadedComment ref="AJ267" dT="2026-08-10T15:41:19.21" personId="{DA63AD9F-ADD4-4630-B2A8-EE4503622FCA}" id="{0EEAE78E-8AF9-4E0B-AC51-6DD5725012AE}">
    <text>Double check FMIS if this is correct amount</text>
  </threadedComment>
  <threadedComment ref="AJ267" dT="2026-08-28T15:58:32.99" personId="{DA63AD9F-ADD4-4630-B2A8-EE4503622FCA}" id="{83B26C4D-A28F-4829-A71A-7C85620B61EC}" parentId="{0EEAE78E-8AF9-4E0B-AC51-6DD5725012AE}">
    <text>confirmed on 8.28.26</text>
  </threadedComment>
  <threadedComment ref="AK281" dT="2026-09-15T13:22:33.89" personId="{DA63AD9F-ADD4-4630-B2A8-EE4503622FCA}" id="{BA99DA57-7ECE-4AC0-B68E-6CA3B111B3E1}">
    <text>Will be ready for authorization in early FY27</text>
  </threadedComment>
  <threadedComment ref="AH325" dT="2026-08-06T17:19:12.03" personId="{DA63AD9F-ADD4-4630-B2A8-EE4503622FCA}" id="{3D08825D-CC1D-4E20-A572-209C797E38D0}">
    <text>Planning to partially authorize in FY27 and authorize the rest in FY27</text>
  </threadedComment>
  <threadedComment ref="AK379" dT="2026-10-19T18:54:11.76" personId="{DA63AD9F-ADD4-4630-B2A8-EE4503622FCA}" id="{662ED794-1237-4708-B3AF-E0590D0B2F5D}">
    <text>KY STIP has $580,000 of SPP programmed for FY27</text>
  </threadedComment>
  <threadedComment ref="AK388" dT="2026-10-20T13:49:24.29" personId="{DA63AD9F-ADD4-4630-B2A8-EE4503622FCA}" id="{5EDB7C8A-28D4-4AE9-B90B-68ED0FE473EF}">
    <text>Likely FY28 as of 10.20.26</text>
  </threadedComment>
  <threadedComment ref="AH409" dT="2026-04-21T14:05:50.14" personId="{DA63AD9F-ADD4-4630-B2A8-EE4503622FCA}" id="{F6365C39-358D-4655-9342-8960E6E57F77}">
    <text>C Funding should be approved summer of 2026 if all goes well as of 4.21.26</text>
  </threadedComment>
  <threadedComment ref="AH417" dT="2026-04-21T13:40:01.40" personId="{DA63AD9F-ADD4-4630-B2A8-EE4503622FCA}" id="{71C8933E-A7D1-4538-9D81-38A7B629903B}">
    <text>Could let by the end of the calendar year 2026 if all goes well as of 4.21.26</text>
  </threadedComment>
  <threadedComment ref="AH417" dT="2026-06-16T13:36:45.55" personId="{DA63AD9F-ADD4-4630-B2A8-EE4503622FCA}" id="{DC5995D7-6B8C-4739-BA3C-6A1D8B0F3F64}" parentId="{71C8933E-A7D1-4538-9D81-38A7B629903B}">
    <text>Probably will need to shift to FY27 as if 6.16.26</text>
  </threadedComment>
  <threadedComment ref="AH424" dT="2026-04-21T13:40:58.36" personId="{DA63AD9F-ADD4-4630-B2A8-EE4503622FCA}" id="{8D932E83-76C3-402F-A145-AE49C4D827B5}">
    <text>Projected to let in summer 2026 hopefully as of 4.21.26</text>
  </threadedComment>
  <threadedComment ref="AJ646" dT="2026-08-03T20:56:54.51" personId="{DA63AD9F-ADD4-4630-B2A8-EE4503622FCA}" id="{1C2EE0D0-A58B-480D-807A-7D7FA427FA6A}">
    <text>TIFIA funds</text>
  </threadedComment>
  <threadedComment ref="AL658" dT="2026-10-23T18:35:12.72" personId="{DA63AD9F-ADD4-4630-B2A8-EE4503622FCA}" id="{554FC3AF-BD88-42AB-B5F5-9BBA19E75C06}">
    <text>Need to update after 2026 call for projects winter cycle</text>
  </threadedComment>
</ThreadedComments>
</file>

<file path=xl/threadedComments/threadedComment4.xml><?xml version="1.0" encoding="utf-8"?>
<ThreadedComments xmlns="http://schemas.microsoft.com/office/spreadsheetml/2018/threadedcomments" xmlns:x="http://schemas.openxmlformats.org/spreadsheetml/2006/main">
  <threadedComment ref="AN45" dT="2026-10-20T13:09:32.44" personId="{DA63AD9F-ADD4-4630-B2A8-EE4503622FCA}" id="{D2984D16-369F-41CE-9BD3-11040547EE94}">
    <text>3 parcels still to condemnation as of 10.20.26</text>
  </threadedComment>
  <threadedComment ref="AN59" dT="2026-10-20T13:11:36.56" personId="{DA63AD9F-ADD4-4630-B2A8-EE4503622FCA}" id="{82B50736-217F-4ABD-8A14-D2ACC25AD795}">
    <text>There will be 2 or 3 condemnations as of 10.20.26</text>
  </threadedComment>
  <threadedComment ref="X70" dT="2025-09-26T19:33:07.77" personId="{DA63AD9F-ADD4-4630-B2A8-EE4503622FCA}" id="{9F2D70E7-D88C-4D3C-8AC0-1479EC521A3D}">
    <text>KYTC over obligated TAP funds for this project again... 9.26.25</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E4A8-756D-4182-9C94-F98BEC9E87F1}">
  <sheetPr>
    <tabColor theme="6" tint="0.59999389629810485"/>
    <pageSetUpPr fitToPage="1"/>
  </sheetPr>
  <dimension ref="A1:BO426"/>
  <sheetViews>
    <sheetView view="pageBreakPreview" zoomScale="115" zoomScaleNormal="80" zoomScaleSheetLayoutView="115" workbookViewId="0">
      <pane xSplit="6" ySplit="4" topLeftCell="AG345" activePane="bottomRight" state="frozen"/>
      <selection pane="bottomRight" activeCell="AB10" sqref="AB10"/>
      <selection pane="bottomLeft" activeCell="AA255" sqref="AA255"/>
      <selection pane="topRight" activeCell="BC299" sqref="BC299"/>
    </sheetView>
  </sheetViews>
  <sheetFormatPr defaultColWidth="9.140625" defaultRowHeight="15" customHeight="1"/>
  <cols>
    <col min="1" max="1" width="23.42578125" customWidth="1"/>
    <col min="2" max="2" width="12.140625" bestFit="1" customWidth="1"/>
    <col min="3" max="3" width="13.85546875" customWidth="1"/>
    <col min="4" max="4" width="32.7109375" customWidth="1"/>
    <col min="5" max="5" width="10.85546875" style="1" customWidth="1"/>
    <col min="6" max="6" width="22.7109375" customWidth="1"/>
    <col min="7" max="7" width="19.140625" customWidth="1"/>
    <col min="8" max="8" width="21.140625" bestFit="1" customWidth="1"/>
    <col min="9" max="9" width="18.28515625" customWidth="1"/>
    <col min="10" max="10" width="19.140625" customWidth="1"/>
    <col min="11" max="11" width="21.140625" bestFit="1" customWidth="1"/>
    <col min="12" max="12" width="18.85546875" customWidth="1"/>
    <col min="13" max="13" width="19.7109375" customWidth="1"/>
    <col min="14" max="14" width="21.140625" bestFit="1" customWidth="1"/>
    <col min="15" max="15" width="18.85546875" customWidth="1"/>
    <col min="16" max="16" width="19.7109375" customWidth="1"/>
    <col min="17" max="17" width="18.5703125" customWidth="1"/>
    <col min="18" max="18" width="19.85546875" customWidth="1"/>
    <col min="19" max="19" width="19.7109375" customWidth="1"/>
    <col min="20" max="20" width="18.5703125" customWidth="1"/>
    <col min="21" max="21" width="18.85546875" customWidth="1"/>
    <col min="22" max="22" width="19.7109375" customWidth="1"/>
    <col min="23" max="23" width="18" customWidth="1"/>
    <col min="24" max="24" width="18.85546875" customWidth="1"/>
    <col min="25" max="25" width="19.140625" bestFit="1" customWidth="1"/>
    <col min="26" max="26" width="18" bestFit="1" customWidth="1"/>
    <col min="27" max="27" width="18.85546875" customWidth="1"/>
    <col min="28" max="28" width="19.140625" bestFit="1" customWidth="1"/>
    <col min="29" max="29" width="18" bestFit="1" customWidth="1"/>
    <col min="30" max="30" width="18.85546875" customWidth="1"/>
    <col min="31" max="31" width="19.140625" bestFit="1" customWidth="1"/>
    <col min="32" max="32" width="18" bestFit="1" customWidth="1"/>
    <col min="33" max="33" width="18.85546875" customWidth="1"/>
    <col min="34" max="34" width="19.140625" bestFit="1" customWidth="1"/>
    <col min="35" max="35" width="18" bestFit="1" customWidth="1"/>
    <col min="36" max="36" width="18.85546875" bestFit="1" customWidth="1"/>
    <col min="37" max="37" width="19.140625" customWidth="1"/>
    <col min="38" max="38" width="18" customWidth="1"/>
    <col min="39" max="39" width="18.85546875" customWidth="1"/>
    <col min="40" max="40" width="19.140625" customWidth="1"/>
    <col min="41" max="41" width="18" customWidth="1"/>
    <col min="42" max="42" width="18.85546875" customWidth="1"/>
    <col min="43" max="44" width="15.42578125" customWidth="1"/>
    <col min="45" max="45" width="21.28515625" bestFit="1" customWidth="1"/>
    <col min="46" max="46" width="16.85546875" customWidth="1"/>
    <col min="47" max="47" width="15.42578125" customWidth="1"/>
    <col min="48" max="48" width="21.28515625" bestFit="1" customWidth="1"/>
    <col min="49" max="54" width="21.28515625" customWidth="1"/>
    <col min="55" max="55" width="15.42578125" customWidth="1"/>
    <col min="56" max="56" width="23.42578125" customWidth="1"/>
    <col min="57" max="57" width="30.140625" customWidth="1"/>
    <col min="58" max="58" width="22.7109375" customWidth="1"/>
    <col min="59" max="59" width="13.5703125" customWidth="1"/>
    <col min="60" max="60" width="26" customWidth="1"/>
    <col min="61" max="61" width="24.28515625" customWidth="1"/>
    <col min="62" max="62" width="23.7109375" customWidth="1"/>
    <col min="63" max="63" width="27.140625" customWidth="1"/>
    <col min="65" max="65" width="18.28515625" customWidth="1"/>
    <col min="66" max="66" width="22.140625" customWidth="1"/>
    <col min="67" max="67" width="18.7109375" customWidth="1"/>
  </cols>
  <sheetData>
    <row r="1" spans="1:56" ht="12.75" customHeight="1">
      <c r="A1" s="701" t="s">
        <v>0</v>
      </c>
      <c r="B1" s="701"/>
      <c r="C1" s="701"/>
      <c r="D1" s="701"/>
      <c r="E1" s="701"/>
      <c r="F1" s="701"/>
      <c r="G1" s="701"/>
      <c r="H1" s="701"/>
      <c r="I1" s="701"/>
      <c r="J1" s="701"/>
      <c r="K1" s="701"/>
      <c r="L1" s="701"/>
      <c r="M1" s="701"/>
      <c r="N1" s="701"/>
      <c r="O1" s="701"/>
      <c r="P1" s="701"/>
      <c r="Q1" s="701"/>
      <c r="R1" s="701"/>
      <c r="S1" s="701"/>
      <c r="T1" s="701"/>
      <c r="U1" s="701"/>
      <c r="V1" s="701"/>
      <c r="W1" s="701"/>
      <c r="X1" s="701"/>
      <c r="Y1" s="701"/>
      <c r="Z1" s="701"/>
      <c r="AA1" s="701"/>
      <c r="AB1" s="701"/>
      <c r="AC1" s="701"/>
      <c r="AD1" s="701"/>
      <c r="AE1" s="701"/>
      <c r="AF1" s="701"/>
      <c r="AG1" s="701"/>
      <c r="AH1" s="701"/>
      <c r="AI1" s="701"/>
      <c r="AJ1" s="701"/>
      <c r="AK1" s="701"/>
      <c r="AL1" s="701"/>
      <c r="AM1" s="701"/>
      <c r="AN1" s="701"/>
      <c r="AO1" s="701"/>
      <c r="AP1" s="701"/>
      <c r="AQ1" s="701"/>
      <c r="AR1" s="701"/>
      <c r="AS1" s="701"/>
      <c r="AT1" s="701"/>
      <c r="AU1" s="701"/>
      <c r="AV1" s="701"/>
      <c r="AW1" s="701"/>
      <c r="AX1" s="701"/>
      <c r="AY1" s="701"/>
      <c r="AZ1" s="701"/>
      <c r="BA1" s="701"/>
      <c r="BB1" s="701"/>
      <c r="BC1" s="701"/>
      <c r="BD1" s="701"/>
    </row>
    <row r="2" spans="1:56" ht="12.75" customHeight="1">
      <c r="A2" s="701"/>
      <c r="B2" s="701"/>
      <c r="C2" s="701"/>
      <c r="D2" s="701"/>
      <c r="E2" s="701"/>
      <c r="F2" s="701"/>
      <c r="G2" s="701"/>
      <c r="H2" s="701"/>
      <c r="I2" s="701"/>
      <c r="J2" s="701"/>
      <c r="K2" s="701"/>
      <c r="L2" s="701"/>
      <c r="M2" s="701"/>
      <c r="N2" s="701"/>
      <c r="O2" s="701"/>
      <c r="P2" s="701"/>
      <c r="Q2" s="701"/>
      <c r="R2" s="701"/>
      <c r="S2" s="701"/>
      <c r="T2" s="701"/>
      <c r="U2" s="701"/>
      <c r="V2" s="701"/>
      <c r="W2" s="701"/>
      <c r="X2" s="701"/>
      <c r="Y2" s="701"/>
      <c r="Z2" s="701"/>
      <c r="AA2" s="701"/>
      <c r="AB2" s="701"/>
      <c r="AC2" s="701"/>
      <c r="AD2" s="701"/>
      <c r="AE2" s="701"/>
      <c r="AF2" s="701"/>
      <c r="AG2" s="701"/>
      <c r="AH2" s="701"/>
      <c r="AI2" s="701"/>
      <c r="AJ2" s="701"/>
      <c r="AK2" s="701"/>
      <c r="AL2" s="701"/>
      <c r="AM2" s="701"/>
      <c r="AN2" s="701"/>
      <c r="AO2" s="701"/>
      <c r="AP2" s="701"/>
      <c r="AQ2" s="701"/>
      <c r="AR2" s="701"/>
      <c r="AS2" s="701"/>
      <c r="AT2" s="701"/>
      <c r="AU2" s="701"/>
      <c r="AV2" s="701"/>
      <c r="AW2" s="701"/>
      <c r="AX2" s="701"/>
      <c r="AY2" s="701"/>
      <c r="AZ2" s="701"/>
      <c r="BA2" s="701"/>
      <c r="BB2" s="701"/>
      <c r="BC2" s="701"/>
      <c r="BD2" s="701"/>
    </row>
    <row r="3" spans="1:56" ht="28.9" customHeight="1">
      <c r="A3" s="619" t="s">
        <v>1</v>
      </c>
      <c r="B3" s="619"/>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9"/>
      <c r="AQ3" s="619"/>
      <c r="AR3" s="619"/>
      <c r="AS3" s="619"/>
      <c r="AT3" s="619"/>
      <c r="AU3" s="619"/>
      <c r="AV3" s="619"/>
      <c r="AW3" s="619"/>
      <c r="AX3" s="619"/>
      <c r="AY3" s="619"/>
      <c r="AZ3" s="619"/>
      <c r="BA3" s="619"/>
      <c r="BB3" s="619"/>
      <c r="BC3" s="619"/>
      <c r="BD3" s="619"/>
    </row>
    <row r="4" spans="1:56">
      <c r="A4" s="702" t="s">
        <v>2</v>
      </c>
      <c r="B4" s="702"/>
      <c r="C4" s="702"/>
      <c r="D4" s="702"/>
      <c r="E4" s="702"/>
      <c r="F4" s="702"/>
      <c r="G4" s="709" t="s">
        <v>3</v>
      </c>
      <c r="H4" s="709"/>
      <c r="I4" s="709"/>
      <c r="J4" s="644" t="s">
        <v>4</v>
      </c>
      <c r="K4" s="644"/>
      <c r="L4" s="644"/>
      <c r="M4" s="644" t="s">
        <v>5</v>
      </c>
      <c r="N4" s="644"/>
      <c r="O4" s="644"/>
      <c r="P4" s="644" t="s">
        <v>6</v>
      </c>
      <c r="Q4" s="644"/>
      <c r="R4" s="644"/>
      <c r="S4" s="644" t="s">
        <v>7</v>
      </c>
      <c r="T4" s="644"/>
      <c r="U4" s="644"/>
      <c r="V4" s="644" t="s">
        <v>8</v>
      </c>
      <c r="W4" s="644"/>
      <c r="X4" s="644"/>
      <c r="Y4" s="644" t="s">
        <v>9</v>
      </c>
      <c r="Z4" s="644"/>
      <c r="AA4" s="644"/>
      <c r="AB4" s="644" t="s">
        <v>10</v>
      </c>
      <c r="AC4" s="644"/>
      <c r="AD4" s="644"/>
      <c r="AE4" s="644" t="s">
        <v>11</v>
      </c>
      <c r="AF4" s="644"/>
      <c r="AG4" s="644"/>
      <c r="AH4" s="644" t="s">
        <v>12</v>
      </c>
      <c r="AI4" s="644"/>
      <c r="AJ4" s="644"/>
      <c r="AK4" s="644" t="s">
        <v>13</v>
      </c>
      <c r="AL4" s="644"/>
      <c r="AM4" s="644"/>
      <c r="AN4" s="644" t="s">
        <v>14</v>
      </c>
      <c r="AO4" s="644"/>
      <c r="AP4" s="644"/>
      <c r="AQ4" s="644" t="s">
        <v>15</v>
      </c>
      <c r="AR4" s="644"/>
      <c r="AS4" s="644"/>
      <c r="AT4" s="644" t="s">
        <v>16</v>
      </c>
      <c r="AU4" s="644"/>
      <c r="AV4" s="644"/>
      <c r="AW4" s="644" t="s">
        <v>17</v>
      </c>
      <c r="AX4" s="644"/>
      <c r="AY4" s="644"/>
      <c r="AZ4" s="644" t="s">
        <v>18</v>
      </c>
      <c r="BA4" s="644"/>
      <c r="BB4" s="644"/>
      <c r="BC4" s="241" t="s">
        <v>19</v>
      </c>
      <c r="BD4" s="43"/>
    </row>
    <row r="5" spans="1:56" ht="15" customHeight="1">
      <c r="A5" s="679" t="s">
        <v>20</v>
      </c>
      <c r="B5" s="680" t="s">
        <v>21</v>
      </c>
      <c r="C5" s="657" t="s">
        <v>22</v>
      </c>
      <c r="D5" s="680" t="s">
        <v>23</v>
      </c>
      <c r="E5" s="657" t="s">
        <v>24</v>
      </c>
      <c r="F5" s="681" t="s">
        <v>25</v>
      </c>
      <c r="G5" s="635" t="s">
        <v>26</v>
      </c>
      <c r="H5" s="636" t="s">
        <v>27</v>
      </c>
      <c r="I5" s="637" t="s">
        <v>28</v>
      </c>
      <c r="J5" s="635" t="s">
        <v>26</v>
      </c>
      <c r="K5" s="636" t="s">
        <v>27</v>
      </c>
      <c r="L5" s="637" t="s">
        <v>28</v>
      </c>
      <c r="M5" s="635" t="s">
        <v>26</v>
      </c>
      <c r="N5" s="636" t="s">
        <v>27</v>
      </c>
      <c r="O5" s="637" t="s">
        <v>28</v>
      </c>
      <c r="P5" s="635" t="s">
        <v>26</v>
      </c>
      <c r="Q5" s="636" t="s">
        <v>27</v>
      </c>
      <c r="R5" s="637" t="s">
        <v>28</v>
      </c>
      <c r="S5" s="635" t="s">
        <v>26</v>
      </c>
      <c r="T5" s="636" t="s">
        <v>27</v>
      </c>
      <c r="U5" s="637" t="s">
        <v>28</v>
      </c>
      <c r="V5" s="635" t="s">
        <v>26</v>
      </c>
      <c r="W5" s="636" t="s">
        <v>27</v>
      </c>
      <c r="X5" s="637" t="s">
        <v>28</v>
      </c>
      <c r="Y5" s="635" t="s">
        <v>26</v>
      </c>
      <c r="Z5" s="636" t="s">
        <v>27</v>
      </c>
      <c r="AA5" s="637" t="s">
        <v>28</v>
      </c>
      <c r="AB5" s="635" t="s">
        <v>26</v>
      </c>
      <c r="AC5" s="636" t="s">
        <v>27</v>
      </c>
      <c r="AD5" s="637" t="s">
        <v>28</v>
      </c>
      <c r="AE5" s="635" t="s">
        <v>26</v>
      </c>
      <c r="AF5" s="636" t="s">
        <v>27</v>
      </c>
      <c r="AG5" s="637" t="s">
        <v>28</v>
      </c>
      <c r="AH5" s="635" t="s">
        <v>26</v>
      </c>
      <c r="AI5" s="636" t="s">
        <v>27</v>
      </c>
      <c r="AJ5" s="637" t="s">
        <v>28</v>
      </c>
      <c r="AK5" s="635" t="s">
        <v>26</v>
      </c>
      <c r="AL5" s="636" t="s">
        <v>27</v>
      </c>
      <c r="AM5" s="637" t="s">
        <v>28</v>
      </c>
      <c r="AN5" s="635" t="s">
        <v>26</v>
      </c>
      <c r="AO5" s="636" t="s">
        <v>27</v>
      </c>
      <c r="AP5" s="637" t="s">
        <v>28</v>
      </c>
      <c r="AQ5" s="635" t="s">
        <v>26</v>
      </c>
      <c r="AR5" s="636" t="s">
        <v>27</v>
      </c>
      <c r="AS5" s="637" t="s">
        <v>28</v>
      </c>
      <c r="AT5" s="635" t="s">
        <v>26</v>
      </c>
      <c r="AU5" s="636" t="s">
        <v>27</v>
      </c>
      <c r="AV5" s="637" t="s">
        <v>28</v>
      </c>
      <c r="AW5" s="635" t="s">
        <v>26</v>
      </c>
      <c r="AX5" s="636" t="s">
        <v>27</v>
      </c>
      <c r="AY5" s="637" t="s">
        <v>28</v>
      </c>
      <c r="AZ5" s="635" t="s">
        <v>26</v>
      </c>
      <c r="BA5" s="636" t="s">
        <v>27</v>
      </c>
      <c r="BB5" s="637" t="s">
        <v>28</v>
      </c>
      <c r="BC5" s="635" t="s">
        <v>26</v>
      </c>
      <c r="BD5" s="665" t="s">
        <v>29</v>
      </c>
    </row>
    <row r="6" spans="1:56" ht="15" customHeight="1">
      <c r="A6" s="661"/>
      <c r="B6" s="663"/>
      <c r="C6" s="636"/>
      <c r="D6" s="663"/>
      <c r="E6" s="636"/>
      <c r="F6" s="671"/>
      <c r="G6" s="635"/>
      <c r="H6" s="636"/>
      <c r="I6" s="637"/>
      <c r="J6" s="635"/>
      <c r="K6" s="636"/>
      <c r="L6" s="637"/>
      <c r="M6" s="635"/>
      <c r="N6" s="636"/>
      <c r="O6" s="637"/>
      <c r="P6" s="635"/>
      <c r="Q6" s="636"/>
      <c r="R6" s="637"/>
      <c r="S6" s="635"/>
      <c r="T6" s="636"/>
      <c r="U6" s="637"/>
      <c r="V6" s="635"/>
      <c r="W6" s="636"/>
      <c r="X6" s="637"/>
      <c r="Y6" s="635"/>
      <c r="Z6" s="636"/>
      <c r="AA6" s="637"/>
      <c r="AB6" s="635"/>
      <c r="AC6" s="636"/>
      <c r="AD6" s="637"/>
      <c r="AE6" s="635"/>
      <c r="AF6" s="636"/>
      <c r="AG6" s="637"/>
      <c r="AH6" s="635"/>
      <c r="AI6" s="636"/>
      <c r="AJ6" s="637"/>
      <c r="AK6" s="635"/>
      <c r="AL6" s="636"/>
      <c r="AM6" s="637"/>
      <c r="AN6" s="635"/>
      <c r="AO6" s="636"/>
      <c r="AP6" s="637"/>
      <c r="AQ6" s="635"/>
      <c r="AR6" s="636"/>
      <c r="AS6" s="637"/>
      <c r="AT6" s="635"/>
      <c r="AU6" s="636"/>
      <c r="AV6" s="637"/>
      <c r="AW6" s="635"/>
      <c r="AX6" s="636"/>
      <c r="AY6" s="637"/>
      <c r="AZ6" s="635"/>
      <c r="BA6" s="636"/>
      <c r="BB6" s="637"/>
      <c r="BC6" s="635"/>
      <c r="BD6" s="665"/>
    </row>
    <row r="7" spans="1:56" ht="15" customHeight="1">
      <c r="A7" s="645" t="s">
        <v>30</v>
      </c>
      <c r="B7" s="647">
        <v>370</v>
      </c>
      <c r="C7" s="649">
        <v>2300016</v>
      </c>
      <c r="D7" s="651" t="s">
        <v>31</v>
      </c>
      <c r="E7" s="653" t="s">
        <v>32</v>
      </c>
      <c r="F7" s="242" t="s">
        <v>33</v>
      </c>
      <c r="G7" s="24"/>
      <c r="H7" s="9">
        <f t="shared" ref="H7:H16" si="0">G7-I7</f>
        <v>0</v>
      </c>
      <c r="I7" s="10"/>
      <c r="J7" s="3"/>
      <c r="K7" s="9">
        <f t="shared" ref="K7:K16" si="1">J7-L7</f>
        <v>0</v>
      </c>
      <c r="L7" s="10"/>
      <c r="M7" s="3"/>
      <c r="N7" s="9">
        <f t="shared" ref="N7:N16" si="2">M7-O7</f>
        <v>0</v>
      </c>
      <c r="O7" s="10"/>
      <c r="P7" s="3"/>
      <c r="Q7" s="9">
        <f t="shared" ref="Q7:Q16" si="3">P7-R7</f>
        <v>0</v>
      </c>
      <c r="R7" s="10"/>
      <c r="S7" s="3"/>
      <c r="T7" s="9">
        <f t="shared" ref="T7:T16" si="4">S7-U7</f>
        <v>0</v>
      </c>
      <c r="U7" s="10"/>
      <c r="V7" s="3"/>
      <c r="W7" s="9">
        <f t="shared" ref="W7:W16" si="5">V7-X7</f>
        <v>0</v>
      </c>
      <c r="X7" s="10"/>
      <c r="Y7" s="3"/>
      <c r="Z7" s="9">
        <f t="shared" ref="Z7:Z16" si="6">Y7-AA7</f>
        <v>0</v>
      </c>
      <c r="AA7" s="10"/>
      <c r="AB7" s="3"/>
      <c r="AC7" s="9">
        <f t="shared" ref="AC7:AC16" si="7">AB7-AD7</f>
        <v>0</v>
      </c>
      <c r="AD7" s="10"/>
      <c r="AE7" s="3"/>
      <c r="AF7" s="9">
        <f t="shared" ref="AF7:AF16" si="8">AE7-AG7</f>
        <v>0</v>
      </c>
      <c r="AG7" s="10"/>
      <c r="AH7" s="3"/>
      <c r="AI7" s="9">
        <f t="shared" ref="AI7:AI16" si="9">AH7-AJ7</f>
        <v>0</v>
      </c>
      <c r="AJ7" s="10"/>
      <c r="AK7" s="3"/>
      <c r="AL7" s="9">
        <f t="shared" ref="AL7:AL16" si="10">AK7-AM7</f>
        <v>0</v>
      </c>
      <c r="AM7" s="10"/>
      <c r="AN7" s="3"/>
      <c r="AO7" s="9">
        <f t="shared" ref="AO7:AO16" si="11">AN7-AP7</f>
        <v>0</v>
      </c>
      <c r="AP7" s="10"/>
      <c r="AQ7" s="3"/>
      <c r="AR7" s="9">
        <f t="shared" ref="AR7:AR16" si="12">AQ7-AS7</f>
        <v>0</v>
      </c>
      <c r="AS7" s="10"/>
      <c r="AT7" s="3"/>
      <c r="AU7" s="9">
        <f t="shared" ref="AU7:AU11" si="13">AT7-AV7</f>
        <v>0</v>
      </c>
      <c r="AV7" s="10"/>
      <c r="AW7" s="3"/>
      <c r="AX7" s="9">
        <f t="shared" ref="AX7:AX11" si="14">AW7-AY7</f>
        <v>0</v>
      </c>
      <c r="AY7" s="10"/>
      <c r="AZ7" s="3"/>
      <c r="BA7" s="9">
        <f t="shared" ref="BA7:BA11" si="15">AZ7-BB7</f>
        <v>0</v>
      </c>
      <c r="BB7" s="10"/>
      <c r="BC7" s="3"/>
      <c r="BD7" s="4" t="s">
        <v>34</v>
      </c>
    </row>
    <row r="8" spans="1:56">
      <c r="A8" s="645"/>
      <c r="B8" s="647"/>
      <c r="C8" s="649"/>
      <c r="D8" s="651"/>
      <c r="E8" s="653"/>
      <c r="F8" s="242" t="s">
        <v>35</v>
      </c>
      <c r="G8" s="24"/>
      <c r="H8" s="11">
        <f t="shared" si="0"/>
        <v>0</v>
      </c>
      <c r="I8" s="12"/>
      <c r="J8" s="3"/>
      <c r="K8" s="11">
        <f t="shared" si="1"/>
        <v>0</v>
      </c>
      <c r="L8" s="12"/>
      <c r="M8" s="3"/>
      <c r="N8" s="11">
        <f t="shared" si="2"/>
        <v>0</v>
      </c>
      <c r="O8" s="12"/>
      <c r="P8" s="3"/>
      <c r="Q8" s="11">
        <f t="shared" si="3"/>
        <v>0</v>
      </c>
      <c r="R8" s="12"/>
      <c r="S8" s="3"/>
      <c r="T8" s="11">
        <f t="shared" si="4"/>
        <v>0</v>
      </c>
      <c r="U8" s="12"/>
      <c r="V8" s="3"/>
      <c r="W8" s="11">
        <f t="shared" si="5"/>
        <v>0</v>
      </c>
      <c r="X8" s="12"/>
      <c r="Y8" s="3"/>
      <c r="Z8" s="11">
        <f t="shared" si="6"/>
        <v>0</v>
      </c>
      <c r="AA8" s="12"/>
      <c r="AB8" s="3"/>
      <c r="AC8" s="11">
        <f t="shared" si="7"/>
        <v>0</v>
      </c>
      <c r="AD8" s="12"/>
      <c r="AE8" s="3"/>
      <c r="AF8" s="11">
        <f t="shared" si="8"/>
        <v>0</v>
      </c>
      <c r="AG8" s="12"/>
      <c r="AH8" s="3"/>
      <c r="AI8" s="11">
        <f t="shared" si="9"/>
        <v>0</v>
      </c>
      <c r="AJ8" s="12"/>
      <c r="AK8" s="3"/>
      <c r="AL8" s="11">
        <f t="shared" si="10"/>
        <v>0</v>
      </c>
      <c r="AM8" s="12"/>
      <c r="AN8" s="3"/>
      <c r="AO8" s="11">
        <f t="shared" si="11"/>
        <v>0</v>
      </c>
      <c r="AP8" s="12"/>
      <c r="AQ8" s="3"/>
      <c r="AR8" s="11">
        <f t="shared" si="12"/>
        <v>0</v>
      </c>
      <c r="AS8" s="12"/>
      <c r="AT8" s="3"/>
      <c r="AU8" s="11">
        <f t="shared" si="13"/>
        <v>0</v>
      </c>
      <c r="AV8" s="12"/>
      <c r="AW8" s="3"/>
      <c r="AX8" s="11">
        <f t="shared" si="14"/>
        <v>0</v>
      </c>
      <c r="AY8" s="12"/>
      <c r="AZ8" s="3"/>
      <c r="BA8" s="11">
        <f t="shared" si="15"/>
        <v>0</v>
      </c>
      <c r="BB8" s="12"/>
      <c r="BC8" s="3"/>
      <c r="BD8" s="55">
        <f>SUM(G7:G16,J7:J16,M7:M16,P7:P16,S7:S16,V7:V16,Y7:Y16,AB7:AB16,AE7:AE16)</f>
        <v>1800000</v>
      </c>
    </row>
    <row r="9" spans="1:56">
      <c r="A9" s="645"/>
      <c r="B9" s="647"/>
      <c r="C9" s="649"/>
      <c r="D9" s="651"/>
      <c r="E9" s="653"/>
      <c r="F9" s="242" t="s">
        <v>36</v>
      </c>
      <c r="G9" s="24"/>
      <c r="H9" s="11">
        <f t="shared" si="0"/>
        <v>0</v>
      </c>
      <c r="I9" s="12"/>
      <c r="J9" s="3"/>
      <c r="K9" s="11">
        <f t="shared" si="1"/>
        <v>0</v>
      </c>
      <c r="L9" s="12"/>
      <c r="M9" s="3"/>
      <c r="N9" s="11">
        <f t="shared" si="2"/>
        <v>0</v>
      </c>
      <c r="O9" s="12"/>
      <c r="P9" s="3"/>
      <c r="Q9" s="11">
        <f t="shared" si="3"/>
        <v>0</v>
      </c>
      <c r="R9" s="12"/>
      <c r="S9" s="3"/>
      <c r="T9" s="11">
        <f t="shared" si="4"/>
        <v>0</v>
      </c>
      <c r="U9" s="12"/>
      <c r="V9" s="3"/>
      <c r="W9" s="11">
        <f t="shared" si="5"/>
        <v>0</v>
      </c>
      <c r="X9" s="12"/>
      <c r="Y9" s="3"/>
      <c r="Z9" s="11">
        <f t="shared" si="6"/>
        <v>0</v>
      </c>
      <c r="AA9" s="12"/>
      <c r="AB9" s="3"/>
      <c r="AC9" s="11">
        <f t="shared" si="7"/>
        <v>0</v>
      </c>
      <c r="AD9" s="12"/>
      <c r="AE9" s="3"/>
      <c r="AF9" s="11">
        <f t="shared" si="8"/>
        <v>0</v>
      </c>
      <c r="AG9" s="12"/>
      <c r="AH9" s="3"/>
      <c r="AI9" s="11">
        <f t="shared" si="9"/>
        <v>0</v>
      </c>
      <c r="AJ9" s="12"/>
      <c r="AK9" s="3"/>
      <c r="AL9" s="11">
        <f t="shared" si="10"/>
        <v>0</v>
      </c>
      <c r="AM9" s="12"/>
      <c r="AN9" s="3"/>
      <c r="AO9" s="11">
        <f t="shared" si="11"/>
        <v>0</v>
      </c>
      <c r="AP9" s="12"/>
      <c r="AQ9" s="3"/>
      <c r="AR9" s="11">
        <f t="shared" si="12"/>
        <v>0</v>
      </c>
      <c r="AS9" s="12"/>
      <c r="AT9" s="3"/>
      <c r="AU9" s="11">
        <f t="shared" si="13"/>
        <v>0</v>
      </c>
      <c r="AV9" s="12"/>
      <c r="AW9" s="3"/>
      <c r="AX9" s="11">
        <f t="shared" si="14"/>
        <v>0</v>
      </c>
      <c r="AY9" s="12"/>
      <c r="AZ9" s="3"/>
      <c r="BA9" s="11">
        <f t="shared" si="15"/>
        <v>0</v>
      </c>
      <c r="BB9" s="12"/>
      <c r="BC9" s="3"/>
      <c r="BD9" s="7" t="s">
        <v>37</v>
      </c>
    </row>
    <row r="10" spans="1:56">
      <c r="A10" s="645"/>
      <c r="B10" s="647"/>
      <c r="C10" s="649"/>
      <c r="D10" s="651"/>
      <c r="E10" s="653"/>
      <c r="F10" s="242" t="s">
        <v>38</v>
      </c>
      <c r="G10" s="24"/>
      <c r="H10" s="11">
        <f t="shared" si="0"/>
        <v>0</v>
      </c>
      <c r="I10" s="12"/>
      <c r="J10" s="3"/>
      <c r="K10" s="11">
        <f t="shared" si="1"/>
        <v>0</v>
      </c>
      <c r="L10" s="12"/>
      <c r="M10" s="3"/>
      <c r="N10" s="11">
        <f t="shared" si="2"/>
        <v>0</v>
      </c>
      <c r="O10" s="12"/>
      <c r="P10" s="3"/>
      <c r="Q10" s="11">
        <f t="shared" si="3"/>
        <v>0</v>
      </c>
      <c r="R10" s="12"/>
      <c r="S10" s="3"/>
      <c r="T10" s="11">
        <f t="shared" si="4"/>
        <v>0</v>
      </c>
      <c r="U10" s="12"/>
      <c r="V10" s="3"/>
      <c r="W10" s="11">
        <f t="shared" si="5"/>
        <v>0</v>
      </c>
      <c r="X10" s="12"/>
      <c r="Y10" s="3"/>
      <c r="Z10" s="11">
        <f t="shared" si="6"/>
        <v>0</v>
      </c>
      <c r="AA10" s="12"/>
      <c r="AB10" s="3"/>
      <c r="AC10" s="11">
        <f t="shared" si="7"/>
        <v>0</v>
      </c>
      <c r="AD10" s="12"/>
      <c r="AE10" s="3"/>
      <c r="AF10" s="11">
        <f t="shared" si="8"/>
        <v>0</v>
      </c>
      <c r="AG10" s="12"/>
      <c r="AH10" s="3"/>
      <c r="AI10" s="11">
        <f t="shared" si="9"/>
        <v>0</v>
      </c>
      <c r="AJ10" s="12"/>
      <c r="AK10" s="3"/>
      <c r="AL10" s="11">
        <f t="shared" si="10"/>
        <v>0</v>
      </c>
      <c r="AM10" s="12"/>
      <c r="AN10" s="3"/>
      <c r="AO10" s="11">
        <f t="shared" si="11"/>
        <v>0</v>
      </c>
      <c r="AP10" s="12"/>
      <c r="AQ10" s="3"/>
      <c r="AR10" s="11">
        <f t="shared" si="12"/>
        <v>0</v>
      </c>
      <c r="AS10" s="12"/>
      <c r="AT10" s="3"/>
      <c r="AU10" s="11">
        <f t="shared" si="13"/>
        <v>0</v>
      </c>
      <c r="AV10" s="12"/>
      <c r="AW10" s="3"/>
      <c r="AX10" s="11">
        <f t="shared" si="14"/>
        <v>0</v>
      </c>
      <c r="AY10" s="12"/>
      <c r="AZ10" s="3"/>
      <c r="BA10" s="11">
        <f t="shared" si="15"/>
        <v>0</v>
      </c>
      <c r="BB10" s="12"/>
      <c r="BC10" s="3"/>
      <c r="BD10" s="55">
        <f>SUM(H7:H16,K7:K16,N7:N16,Q7:Q16,T7:T16,W7:W16,Z7:Z16,AC7:AC16,Z7:Z16,AF7:AF16)</f>
        <v>7029</v>
      </c>
    </row>
    <row r="11" spans="1:56">
      <c r="A11" s="645"/>
      <c r="B11" s="647"/>
      <c r="C11" s="649"/>
      <c r="D11" s="651"/>
      <c r="E11" s="653"/>
      <c r="F11" s="242" t="s">
        <v>39</v>
      </c>
      <c r="G11" s="24"/>
      <c r="H11" s="11">
        <f t="shared" si="0"/>
        <v>0</v>
      </c>
      <c r="I11" s="12"/>
      <c r="J11" s="3"/>
      <c r="K11" s="11">
        <f t="shared" si="1"/>
        <v>0</v>
      </c>
      <c r="L11" s="12"/>
      <c r="M11" s="3"/>
      <c r="N11" s="11">
        <f t="shared" si="2"/>
        <v>0</v>
      </c>
      <c r="O11" s="12"/>
      <c r="P11" s="3"/>
      <c r="Q11" s="11">
        <f t="shared" si="3"/>
        <v>0</v>
      </c>
      <c r="R11" s="12"/>
      <c r="S11" s="3"/>
      <c r="T11" s="11">
        <f t="shared" si="4"/>
        <v>0</v>
      </c>
      <c r="U11" s="12"/>
      <c r="V11" s="3"/>
      <c r="W11" s="11">
        <f t="shared" si="5"/>
        <v>0</v>
      </c>
      <c r="X11" s="12"/>
      <c r="Y11" s="3"/>
      <c r="Z11" s="11">
        <f t="shared" si="6"/>
        <v>0</v>
      </c>
      <c r="AA11" s="12"/>
      <c r="AB11" s="3"/>
      <c r="AC11" s="11">
        <f t="shared" si="7"/>
        <v>0</v>
      </c>
      <c r="AD11" s="12"/>
      <c r="AE11" s="3"/>
      <c r="AF11" s="11">
        <f t="shared" si="8"/>
        <v>0</v>
      </c>
      <c r="AG11" s="12"/>
      <c r="AH11" s="3"/>
      <c r="AI11" s="11">
        <f t="shared" si="9"/>
        <v>0</v>
      </c>
      <c r="AJ11" s="12"/>
      <c r="AK11" s="3"/>
      <c r="AL11" s="11">
        <f t="shared" si="10"/>
        <v>0</v>
      </c>
      <c r="AM11" s="12"/>
      <c r="AN11" s="3"/>
      <c r="AO11" s="11">
        <f t="shared" si="11"/>
        <v>0</v>
      </c>
      <c r="AP11" s="12"/>
      <c r="AQ11" s="3"/>
      <c r="AR11" s="11">
        <f t="shared" si="12"/>
        <v>0</v>
      </c>
      <c r="AS11" s="12"/>
      <c r="AT11" s="3"/>
      <c r="AU11" s="11">
        <f t="shared" si="13"/>
        <v>0</v>
      </c>
      <c r="AV11" s="12"/>
      <c r="AW11" s="3"/>
      <c r="AX11" s="11">
        <f t="shared" si="14"/>
        <v>0</v>
      </c>
      <c r="AY11" s="12"/>
      <c r="AZ11" s="3"/>
      <c r="BA11" s="11">
        <f t="shared" si="15"/>
        <v>0</v>
      </c>
      <c r="BB11" s="12"/>
      <c r="BC11" s="3"/>
      <c r="BD11" s="7" t="s">
        <v>40</v>
      </c>
    </row>
    <row r="12" spans="1:56">
      <c r="A12" s="645"/>
      <c r="B12" s="647"/>
      <c r="C12" s="649"/>
      <c r="D12" s="651"/>
      <c r="E12" s="653"/>
      <c r="F12" s="242" t="s">
        <v>41</v>
      </c>
      <c r="G12" s="24"/>
      <c r="H12" s="11"/>
      <c r="I12" s="12"/>
      <c r="J12" s="3"/>
      <c r="K12" s="11"/>
      <c r="L12" s="12"/>
      <c r="M12" s="3"/>
      <c r="N12" s="11"/>
      <c r="O12" s="12"/>
      <c r="P12" s="3"/>
      <c r="Q12" s="11"/>
      <c r="R12" s="12"/>
      <c r="S12" s="3"/>
      <c r="T12" s="11"/>
      <c r="U12" s="12"/>
      <c r="V12" s="3"/>
      <c r="W12" s="11"/>
      <c r="X12" s="12"/>
      <c r="Y12" s="3"/>
      <c r="Z12" s="11"/>
      <c r="AA12" s="12"/>
      <c r="AB12" s="3"/>
      <c r="AC12" s="11"/>
      <c r="AD12" s="12"/>
      <c r="AE12" s="3"/>
      <c r="AF12" s="11"/>
      <c r="AG12" s="12"/>
      <c r="AH12" s="3"/>
      <c r="AI12" s="11"/>
      <c r="AJ12" s="12"/>
      <c r="AK12" s="3"/>
      <c r="AL12" s="11"/>
      <c r="AM12" s="12"/>
      <c r="AN12" s="3"/>
      <c r="AO12" s="11"/>
      <c r="AP12" s="12"/>
      <c r="AQ12" s="3"/>
      <c r="AR12" s="11"/>
      <c r="AS12" s="12"/>
      <c r="AT12" s="3"/>
      <c r="AU12" s="11"/>
      <c r="AV12" s="12"/>
      <c r="AW12" s="3"/>
      <c r="AX12" s="11"/>
      <c r="AY12" s="12"/>
      <c r="AZ12" s="3"/>
      <c r="BA12" s="11"/>
      <c r="BB12" s="12"/>
      <c r="BC12" s="3"/>
      <c r="BD12" s="7"/>
    </row>
    <row r="13" spans="1:56">
      <c r="A13" s="645"/>
      <c r="B13" s="647"/>
      <c r="C13" s="649"/>
      <c r="D13" s="651"/>
      <c r="E13" s="653"/>
      <c r="F13" s="242" t="s">
        <v>42</v>
      </c>
      <c r="G13" s="24"/>
      <c r="H13" s="11">
        <f t="shared" si="0"/>
        <v>0</v>
      </c>
      <c r="I13" s="12"/>
      <c r="J13" s="3"/>
      <c r="K13" s="11">
        <f t="shared" si="1"/>
        <v>0</v>
      </c>
      <c r="L13" s="12"/>
      <c r="M13" s="3"/>
      <c r="N13" s="11">
        <f t="shared" si="2"/>
        <v>0</v>
      </c>
      <c r="O13" s="12"/>
      <c r="P13" s="3"/>
      <c r="Q13" s="11">
        <f t="shared" si="3"/>
        <v>0</v>
      </c>
      <c r="R13" s="12"/>
      <c r="S13" s="3"/>
      <c r="T13" s="11">
        <f t="shared" si="4"/>
        <v>0</v>
      </c>
      <c r="U13" s="12"/>
      <c r="V13" s="3"/>
      <c r="W13" s="11">
        <f t="shared" si="5"/>
        <v>0</v>
      </c>
      <c r="X13" s="12"/>
      <c r="Y13" s="3"/>
      <c r="Z13" s="11">
        <f t="shared" si="6"/>
        <v>0</v>
      </c>
      <c r="AA13" s="12"/>
      <c r="AB13" s="3"/>
      <c r="AC13" s="11">
        <f t="shared" si="7"/>
        <v>0</v>
      </c>
      <c r="AD13" s="12"/>
      <c r="AE13" s="3"/>
      <c r="AF13" s="11">
        <f t="shared" si="8"/>
        <v>0</v>
      </c>
      <c r="AG13" s="12"/>
      <c r="AH13" s="3"/>
      <c r="AI13" s="11">
        <f t="shared" si="9"/>
        <v>0</v>
      </c>
      <c r="AJ13" s="12"/>
      <c r="AK13" s="3"/>
      <c r="AL13" s="11">
        <f t="shared" si="10"/>
        <v>0</v>
      </c>
      <c r="AM13" s="12"/>
      <c r="AN13" s="3"/>
      <c r="AO13" s="11">
        <f t="shared" si="11"/>
        <v>0</v>
      </c>
      <c r="AP13" s="12"/>
      <c r="AQ13" s="3"/>
      <c r="AR13" s="11">
        <f t="shared" si="12"/>
        <v>0</v>
      </c>
      <c r="AS13" s="12"/>
      <c r="AT13" s="3"/>
      <c r="AU13" s="11">
        <f t="shared" ref="AU13" si="16">AT13-AV13</f>
        <v>0</v>
      </c>
      <c r="AV13" s="12"/>
      <c r="AW13" s="3"/>
      <c r="AX13" s="11">
        <f t="shared" ref="AX13" si="17">AW13-AY13</f>
        <v>0</v>
      </c>
      <c r="AY13" s="12"/>
      <c r="AZ13" s="3"/>
      <c r="BA13" s="11">
        <f t="shared" ref="BA13" si="18">AZ13-BB13</f>
        <v>0</v>
      </c>
      <c r="BB13" s="12"/>
      <c r="BC13" s="3"/>
      <c r="BD13" s="55">
        <f>SUM(I7:I16,L7:L16,O7:O16,R7:R16,U7:U16,X7:X16,AA7:AA16,AD7:AD16,AG7:AG16)</f>
        <v>1792971</v>
      </c>
    </row>
    <row r="14" spans="1:56">
      <c r="A14" s="645"/>
      <c r="B14" s="647"/>
      <c r="C14" s="649"/>
      <c r="D14" s="651"/>
      <c r="E14" s="653"/>
      <c r="F14" s="242" t="s">
        <v>43</v>
      </c>
      <c r="G14" s="354">
        <v>200000</v>
      </c>
      <c r="H14" s="355">
        <f t="shared" si="0"/>
        <v>0</v>
      </c>
      <c r="I14" s="356">
        <v>200000</v>
      </c>
      <c r="J14" s="357">
        <v>200000</v>
      </c>
      <c r="K14" s="355">
        <f t="shared" si="1"/>
        <v>0</v>
      </c>
      <c r="L14" s="356">
        <v>200000</v>
      </c>
      <c r="M14" s="357">
        <v>200000</v>
      </c>
      <c r="N14" s="355">
        <f t="shared" si="2"/>
        <v>0</v>
      </c>
      <c r="O14" s="356">
        <v>200000</v>
      </c>
      <c r="P14" s="357">
        <v>200000</v>
      </c>
      <c r="Q14" s="355">
        <f t="shared" si="3"/>
        <v>0</v>
      </c>
      <c r="R14" s="356">
        <v>200000</v>
      </c>
      <c r="S14" s="357">
        <v>200000</v>
      </c>
      <c r="T14" s="355">
        <f t="shared" si="4"/>
        <v>0</v>
      </c>
      <c r="U14" s="356">
        <v>200000</v>
      </c>
      <c r="V14" s="357">
        <v>200000</v>
      </c>
      <c r="W14" s="355">
        <f t="shared" si="5"/>
        <v>0</v>
      </c>
      <c r="X14" s="356">
        <v>200000</v>
      </c>
      <c r="Y14" s="357">
        <v>200000</v>
      </c>
      <c r="Z14" s="355">
        <f t="shared" si="6"/>
        <v>0</v>
      </c>
      <c r="AA14" s="356">
        <v>200000</v>
      </c>
      <c r="AB14" s="357">
        <v>200000</v>
      </c>
      <c r="AC14" s="355">
        <f t="shared" si="7"/>
        <v>7029</v>
      </c>
      <c r="AD14" s="356">
        <v>192971</v>
      </c>
      <c r="AE14" s="357">
        <v>200000</v>
      </c>
      <c r="AF14" s="355">
        <f t="shared" si="8"/>
        <v>0</v>
      </c>
      <c r="AG14" s="356">
        <v>200000</v>
      </c>
      <c r="AH14" s="357">
        <v>200000</v>
      </c>
      <c r="AI14" s="355">
        <f>AH14-AJ14</f>
        <v>0</v>
      </c>
      <c r="AJ14" s="356">
        <v>200000</v>
      </c>
      <c r="AK14" s="357">
        <v>200000</v>
      </c>
      <c r="AL14" s="355">
        <f>AK14-AM14</f>
        <v>0</v>
      </c>
      <c r="AM14" s="356">
        <v>200000</v>
      </c>
      <c r="AN14" s="357">
        <v>200000</v>
      </c>
      <c r="AO14" s="355">
        <f>AN14-AP14</f>
        <v>200000</v>
      </c>
      <c r="AP14" s="356"/>
      <c r="AQ14" s="357">
        <v>200000</v>
      </c>
      <c r="AR14" s="355">
        <f>AQ14-AS14</f>
        <v>200000</v>
      </c>
      <c r="AS14" s="356"/>
      <c r="AT14" s="357">
        <v>200000</v>
      </c>
      <c r="AU14" s="355">
        <f>AT14-AV14</f>
        <v>200000</v>
      </c>
      <c r="AV14" s="356"/>
      <c r="AW14" s="397"/>
      <c r="AX14" s="129">
        <f>AW14-AY14</f>
        <v>0</v>
      </c>
      <c r="AY14" s="130"/>
      <c r="AZ14" s="397"/>
      <c r="BA14" s="129">
        <f>AZ14-BB14</f>
        <v>0</v>
      </c>
      <c r="BB14" s="130"/>
      <c r="BC14" s="3"/>
      <c r="BD14" s="7" t="s">
        <v>44</v>
      </c>
    </row>
    <row r="15" spans="1:56">
      <c r="A15" s="645"/>
      <c r="B15" s="647"/>
      <c r="C15" s="649"/>
      <c r="D15" s="651"/>
      <c r="E15" s="653"/>
      <c r="F15" s="242" t="s">
        <v>45</v>
      </c>
      <c r="G15" s="24"/>
      <c r="H15" s="11">
        <f t="shared" si="0"/>
        <v>0</v>
      </c>
      <c r="I15" s="12"/>
      <c r="J15" s="3"/>
      <c r="K15" s="11">
        <f t="shared" si="1"/>
        <v>0</v>
      </c>
      <c r="L15" s="12"/>
      <c r="M15" s="3"/>
      <c r="N15" s="11">
        <f t="shared" si="2"/>
        <v>0</v>
      </c>
      <c r="O15" s="12"/>
      <c r="P15" s="3"/>
      <c r="Q15" s="11">
        <f t="shared" si="3"/>
        <v>0</v>
      </c>
      <c r="R15" s="12"/>
      <c r="S15" s="3"/>
      <c r="T15" s="11">
        <f t="shared" si="4"/>
        <v>0</v>
      </c>
      <c r="U15" s="12"/>
      <c r="V15" s="3"/>
      <c r="W15" s="11">
        <f t="shared" si="5"/>
        <v>0</v>
      </c>
      <c r="X15" s="12"/>
      <c r="Y15" s="3"/>
      <c r="Z15" s="11">
        <f t="shared" si="6"/>
        <v>0</v>
      </c>
      <c r="AA15" s="12"/>
      <c r="AB15" s="3"/>
      <c r="AC15" s="11">
        <f t="shared" si="7"/>
        <v>0</v>
      </c>
      <c r="AD15" s="12"/>
      <c r="AE15" s="3"/>
      <c r="AF15" s="11">
        <f t="shared" si="8"/>
        <v>0</v>
      </c>
      <c r="AG15" s="12"/>
      <c r="AH15" s="3"/>
      <c r="AI15" s="11">
        <f t="shared" si="9"/>
        <v>0</v>
      </c>
      <c r="AJ15" s="12"/>
      <c r="AK15" s="3"/>
      <c r="AL15" s="11">
        <f t="shared" si="10"/>
        <v>0</v>
      </c>
      <c r="AM15" s="12"/>
      <c r="AN15" s="3"/>
      <c r="AO15" s="11">
        <f t="shared" si="11"/>
        <v>0</v>
      </c>
      <c r="AP15" s="12"/>
      <c r="AQ15" s="3"/>
      <c r="AR15" s="11">
        <f t="shared" si="12"/>
        <v>0</v>
      </c>
      <c r="AS15" s="12"/>
      <c r="AT15" s="3"/>
      <c r="AU15" s="11">
        <f t="shared" ref="AU15:AU16" si="19">AT15-AV15</f>
        <v>0</v>
      </c>
      <c r="AV15" s="12"/>
      <c r="AW15" s="3"/>
      <c r="AX15" s="11">
        <f t="shared" ref="AX15:AX16" si="20">AW15-AY15</f>
        <v>0</v>
      </c>
      <c r="AY15" s="12"/>
      <c r="AZ15" s="3"/>
      <c r="BA15" s="11">
        <f t="shared" ref="BA15:BA16" si="21">AZ15-BB15</f>
        <v>0</v>
      </c>
      <c r="BB15" s="12"/>
      <c r="BC15" s="3"/>
      <c r="BD15" s="243">
        <f>BD13/BD8</f>
        <v>0.99609499999999995</v>
      </c>
    </row>
    <row r="16" spans="1:56" ht="15.6" customHeight="1">
      <c r="A16" s="646"/>
      <c r="B16" s="648"/>
      <c r="C16" s="650"/>
      <c r="D16" s="652"/>
      <c r="E16" s="654"/>
      <c r="F16" s="244" t="s">
        <v>46</v>
      </c>
      <c r="G16" s="245"/>
      <c r="H16" s="16">
        <f t="shared" si="0"/>
        <v>0</v>
      </c>
      <c r="I16" s="17"/>
      <c r="J16" s="8"/>
      <c r="K16" s="16">
        <f t="shared" si="1"/>
        <v>0</v>
      </c>
      <c r="L16" s="17"/>
      <c r="M16" s="8"/>
      <c r="N16" s="16">
        <f t="shared" si="2"/>
        <v>0</v>
      </c>
      <c r="O16" s="17"/>
      <c r="P16" s="246"/>
      <c r="Q16" s="247">
        <f t="shared" si="3"/>
        <v>0</v>
      </c>
      <c r="R16" s="248"/>
      <c r="S16" s="249"/>
      <c r="T16" s="250">
        <f t="shared" si="4"/>
        <v>0</v>
      </c>
      <c r="U16" s="251"/>
      <c r="V16" s="252"/>
      <c r="W16" s="250">
        <f t="shared" si="5"/>
        <v>0</v>
      </c>
      <c r="X16" s="251"/>
      <c r="Y16" s="252"/>
      <c r="Z16" s="250">
        <f t="shared" si="6"/>
        <v>0</v>
      </c>
      <c r="AA16" s="251"/>
      <c r="AB16" s="252"/>
      <c r="AC16" s="250">
        <f t="shared" si="7"/>
        <v>0</v>
      </c>
      <c r="AD16" s="251"/>
      <c r="AE16" s="252"/>
      <c r="AF16" s="250">
        <f t="shared" si="8"/>
        <v>0</v>
      </c>
      <c r="AG16" s="251"/>
      <c r="AH16" s="252"/>
      <c r="AI16" s="250">
        <f t="shared" si="9"/>
        <v>0</v>
      </c>
      <c r="AJ16" s="251"/>
      <c r="AK16" s="252"/>
      <c r="AL16" s="250">
        <f t="shared" si="10"/>
        <v>0</v>
      </c>
      <c r="AM16" s="251"/>
      <c r="AN16" s="252"/>
      <c r="AO16" s="250">
        <f t="shared" si="11"/>
        <v>0</v>
      </c>
      <c r="AP16" s="251"/>
      <c r="AQ16" s="252"/>
      <c r="AR16" s="250">
        <f t="shared" si="12"/>
        <v>0</v>
      </c>
      <c r="AS16" s="251"/>
      <c r="AT16" s="252"/>
      <c r="AU16" s="250">
        <f t="shared" si="19"/>
        <v>0</v>
      </c>
      <c r="AV16" s="251"/>
      <c r="AW16" s="252"/>
      <c r="AX16" s="250">
        <f t="shared" si="20"/>
        <v>0</v>
      </c>
      <c r="AY16" s="251"/>
      <c r="AZ16" s="252"/>
      <c r="BA16" s="250">
        <f t="shared" si="21"/>
        <v>0</v>
      </c>
      <c r="BB16" s="251"/>
      <c r="BC16" s="253"/>
      <c r="BD16" s="56"/>
    </row>
    <row r="17" spans="1:56" ht="15.6" customHeight="1">
      <c r="A17" s="679" t="s">
        <v>20</v>
      </c>
      <c r="B17" s="680" t="s">
        <v>21</v>
      </c>
      <c r="C17" s="657" t="s">
        <v>22</v>
      </c>
      <c r="D17" s="680" t="s">
        <v>23</v>
      </c>
      <c r="E17" s="657" t="s">
        <v>24</v>
      </c>
      <c r="F17" s="681" t="s">
        <v>25</v>
      </c>
      <c r="G17" s="635" t="s">
        <v>26</v>
      </c>
      <c r="H17" s="636" t="s">
        <v>27</v>
      </c>
      <c r="I17" s="637" t="s">
        <v>28</v>
      </c>
      <c r="J17" s="635" t="s">
        <v>26</v>
      </c>
      <c r="K17" s="636" t="s">
        <v>27</v>
      </c>
      <c r="L17" s="637" t="s">
        <v>28</v>
      </c>
      <c r="M17" s="635" t="s">
        <v>26</v>
      </c>
      <c r="N17" s="636" t="s">
        <v>27</v>
      </c>
      <c r="O17" s="637" t="s">
        <v>28</v>
      </c>
      <c r="P17" s="635" t="s">
        <v>26</v>
      </c>
      <c r="Q17" s="636" t="s">
        <v>27</v>
      </c>
      <c r="R17" s="637" t="s">
        <v>28</v>
      </c>
      <c r="S17" s="635" t="s">
        <v>26</v>
      </c>
      <c r="T17" s="636" t="s">
        <v>27</v>
      </c>
      <c r="U17" s="637" t="s">
        <v>28</v>
      </c>
      <c r="V17" s="635" t="s">
        <v>26</v>
      </c>
      <c r="W17" s="636" t="s">
        <v>27</v>
      </c>
      <c r="X17" s="637" t="s">
        <v>28</v>
      </c>
      <c r="Y17" s="635" t="s">
        <v>26</v>
      </c>
      <c r="Z17" s="636" t="s">
        <v>27</v>
      </c>
      <c r="AA17" s="637" t="s">
        <v>28</v>
      </c>
      <c r="AB17" s="635" t="s">
        <v>26</v>
      </c>
      <c r="AC17" s="636" t="s">
        <v>27</v>
      </c>
      <c r="AD17" s="637" t="s">
        <v>28</v>
      </c>
      <c r="AE17" s="635" t="s">
        <v>26</v>
      </c>
      <c r="AF17" s="636" t="s">
        <v>27</v>
      </c>
      <c r="AG17" s="637" t="s">
        <v>28</v>
      </c>
      <c r="AH17" s="635" t="s">
        <v>26</v>
      </c>
      <c r="AI17" s="636" t="s">
        <v>27</v>
      </c>
      <c r="AJ17" s="637" t="s">
        <v>28</v>
      </c>
      <c r="AK17" s="635" t="s">
        <v>26</v>
      </c>
      <c r="AL17" s="636" t="s">
        <v>27</v>
      </c>
      <c r="AM17" s="637" t="s">
        <v>28</v>
      </c>
      <c r="AN17" s="635" t="s">
        <v>26</v>
      </c>
      <c r="AO17" s="636" t="s">
        <v>27</v>
      </c>
      <c r="AP17" s="637" t="s">
        <v>28</v>
      </c>
      <c r="AQ17" s="635" t="s">
        <v>26</v>
      </c>
      <c r="AR17" s="636" t="s">
        <v>27</v>
      </c>
      <c r="AS17" s="637" t="s">
        <v>28</v>
      </c>
      <c r="AT17" s="635" t="s">
        <v>26</v>
      </c>
      <c r="AU17" s="636" t="s">
        <v>27</v>
      </c>
      <c r="AV17" s="637" t="s">
        <v>28</v>
      </c>
      <c r="AW17" s="635" t="s">
        <v>26</v>
      </c>
      <c r="AX17" s="636" t="s">
        <v>27</v>
      </c>
      <c r="AY17" s="637" t="s">
        <v>28</v>
      </c>
      <c r="AZ17" s="635" t="s">
        <v>26</v>
      </c>
      <c r="BA17" s="636" t="s">
        <v>27</v>
      </c>
      <c r="BB17" s="637" t="s">
        <v>28</v>
      </c>
      <c r="BC17" s="635" t="s">
        <v>26</v>
      </c>
      <c r="BD17" s="665" t="s">
        <v>29</v>
      </c>
    </row>
    <row r="18" spans="1:56" ht="15.6" customHeight="1">
      <c r="A18" s="661"/>
      <c r="B18" s="663"/>
      <c r="C18" s="636"/>
      <c r="D18" s="663"/>
      <c r="E18" s="636"/>
      <c r="F18" s="671"/>
      <c r="G18" s="635"/>
      <c r="H18" s="636"/>
      <c r="I18" s="637"/>
      <c r="J18" s="635"/>
      <c r="K18" s="636"/>
      <c r="L18" s="637"/>
      <c r="M18" s="635"/>
      <c r="N18" s="636"/>
      <c r="O18" s="637"/>
      <c r="P18" s="635"/>
      <c r="Q18" s="636"/>
      <c r="R18" s="637"/>
      <c r="S18" s="635"/>
      <c r="T18" s="636"/>
      <c r="U18" s="637"/>
      <c r="V18" s="635"/>
      <c r="W18" s="636"/>
      <c r="X18" s="637"/>
      <c r="Y18" s="635"/>
      <c r="Z18" s="636"/>
      <c r="AA18" s="637"/>
      <c r="AB18" s="635"/>
      <c r="AC18" s="636"/>
      <c r="AD18" s="637"/>
      <c r="AE18" s="635"/>
      <c r="AF18" s="636"/>
      <c r="AG18" s="637"/>
      <c r="AH18" s="635"/>
      <c r="AI18" s="636"/>
      <c r="AJ18" s="637"/>
      <c r="AK18" s="635"/>
      <c r="AL18" s="636"/>
      <c r="AM18" s="637"/>
      <c r="AN18" s="635"/>
      <c r="AO18" s="636"/>
      <c r="AP18" s="637"/>
      <c r="AQ18" s="635"/>
      <c r="AR18" s="636"/>
      <c r="AS18" s="637"/>
      <c r="AT18" s="635"/>
      <c r="AU18" s="636"/>
      <c r="AV18" s="637"/>
      <c r="AW18" s="635"/>
      <c r="AX18" s="636"/>
      <c r="AY18" s="637"/>
      <c r="AZ18" s="635"/>
      <c r="BA18" s="636"/>
      <c r="BB18" s="637"/>
      <c r="BC18" s="635"/>
      <c r="BD18" s="665"/>
    </row>
    <row r="19" spans="1:56" ht="15.6" customHeight="1">
      <c r="A19" s="673" t="s">
        <v>47</v>
      </c>
      <c r="B19" s="674">
        <v>3364</v>
      </c>
      <c r="C19" s="675">
        <v>2401840</v>
      </c>
      <c r="D19" s="727" t="s">
        <v>48</v>
      </c>
      <c r="E19" s="678" t="s">
        <v>49</v>
      </c>
      <c r="F19" s="242" t="s">
        <v>33</v>
      </c>
      <c r="G19" s="24"/>
      <c r="H19" s="9">
        <f t="shared" ref="H19:H23" si="22">G19-I19</f>
        <v>0</v>
      </c>
      <c r="I19" s="10"/>
      <c r="J19" s="3"/>
      <c r="K19" s="9">
        <f t="shared" ref="K19:K23" si="23">J19-L19</f>
        <v>0</v>
      </c>
      <c r="L19" s="10"/>
      <c r="M19" s="3"/>
      <c r="N19" s="9">
        <f t="shared" ref="N19:N23" si="24">M19-O19</f>
        <v>0</v>
      </c>
      <c r="O19" s="10"/>
      <c r="P19" s="3"/>
      <c r="Q19" s="9">
        <f t="shared" ref="Q19:Q23" si="25">P19-R19</f>
        <v>0</v>
      </c>
      <c r="R19" s="10"/>
      <c r="S19" s="3"/>
      <c r="T19" s="9">
        <f t="shared" ref="T19:T23" si="26">S19-U19</f>
        <v>0</v>
      </c>
      <c r="U19" s="10"/>
      <c r="V19" s="3"/>
      <c r="W19" s="9">
        <f t="shared" ref="W19:W23" si="27">V19-X19</f>
        <v>0</v>
      </c>
      <c r="X19" s="10"/>
      <c r="Y19" s="3"/>
      <c r="Z19" s="9">
        <f t="shared" ref="Z19:Z21" si="28">Y19-AA19</f>
        <v>0</v>
      </c>
      <c r="AA19" s="10"/>
      <c r="AB19" s="3"/>
      <c r="AC19" s="9">
        <f t="shared" ref="AC19:AC23" si="29">AB19-AD19</f>
        <v>0</v>
      </c>
      <c r="AD19" s="10"/>
      <c r="AE19" s="3"/>
      <c r="AF19" s="9">
        <f t="shared" ref="AF19:AF23" si="30">AE19-AG19</f>
        <v>0</v>
      </c>
      <c r="AG19" s="10"/>
      <c r="AH19" s="3"/>
      <c r="AI19" s="9">
        <f t="shared" ref="AI19:AI21" si="31">AH19-AJ19</f>
        <v>0</v>
      </c>
      <c r="AJ19" s="10"/>
      <c r="AK19" s="3"/>
      <c r="AL19" s="9">
        <f t="shared" ref="AL19:AL23" si="32">AK19-AM19</f>
        <v>0</v>
      </c>
      <c r="AM19" s="10"/>
      <c r="AN19" s="3"/>
      <c r="AO19" s="9">
        <f t="shared" ref="AO19:AO23" si="33">AN19-AP19</f>
        <v>0</v>
      </c>
      <c r="AP19" s="10"/>
      <c r="AQ19" s="3"/>
      <c r="AR19" s="9">
        <f t="shared" ref="AR19:AR23" si="34">AQ19-AS19</f>
        <v>0</v>
      </c>
      <c r="AS19" s="10"/>
      <c r="AT19" s="3"/>
      <c r="AU19" s="9">
        <f t="shared" ref="AU19:AU23" si="35">AT19-AV19</f>
        <v>0</v>
      </c>
      <c r="AV19" s="10"/>
      <c r="AW19" s="3"/>
      <c r="AX19" s="9">
        <f t="shared" ref="AX19:AX23" si="36">AW19-AY19</f>
        <v>0</v>
      </c>
      <c r="AY19" s="10"/>
      <c r="AZ19" s="3"/>
      <c r="BA19" s="9">
        <f t="shared" ref="BA19:BA23" si="37">AZ19-BB19</f>
        <v>0</v>
      </c>
      <c r="BB19" s="10"/>
      <c r="BC19" s="3"/>
      <c r="BD19" s="4" t="s">
        <v>34</v>
      </c>
    </row>
    <row r="20" spans="1:56" ht="15.6" customHeight="1">
      <c r="A20" s="673"/>
      <c r="B20" s="674"/>
      <c r="C20" s="675"/>
      <c r="D20" s="728"/>
      <c r="E20" s="730"/>
      <c r="F20" s="242" t="s">
        <v>35</v>
      </c>
      <c r="G20" s="24"/>
      <c r="H20" s="11">
        <f t="shared" si="22"/>
        <v>0</v>
      </c>
      <c r="I20" s="12"/>
      <c r="J20" s="3"/>
      <c r="K20" s="11">
        <f t="shared" si="23"/>
        <v>0</v>
      </c>
      <c r="L20" s="12"/>
      <c r="M20" s="3"/>
      <c r="N20" s="11">
        <f t="shared" si="24"/>
        <v>0</v>
      </c>
      <c r="O20" s="12"/>
      <c r="P20" s="3"/>
      <c r="Q20" s="11">
        <f t="shared" si="25"/>
        <v>0</v>
      </c>
      <c r="R20" s="12"/>
      <c r="S20" s="3"/>
      <c r="T20" s="11">
        <f t="shared" si="26"/>
        <v>0</v>
      </c>
      <c r="U20" s="12"/>
      <c r="V20" s="3"/>
      <c r="W20" s="11">
        <f t="shared" si="27"/>
        <v>0</v>
      </c>
      <c r="X20" s="12"/>
      <c r="Y20" s="3"/>
      <c r="Z20" s="11">
        <f t="shared" si="28"/>
        <v>0</v>
      </c>
      <c r="AA20" s="12"/>
      <c r="AB20" s="3"/>
      <c r="AC20" s="11">
        <f t="shared" si="29"/>
        <v>0</v>
      </c>
      <c r="AD20" s="12"/>
      <c r="AE20" s="3"/>
      <c r="AF20" s="11">
        <f t="shared" si="30"/>
        <v>0</v>
      </c>
      <c r="AG20" s="12"/>
      <c r="AH20" s="357">
        <f>142733+50341</f>
        <v>193074</v>
      </c>
      <c r="AI20" s="357">
        <f t="shared" si="31"/>
        <v>0</v>
      </c>
      <c r="AJ20" s="357">
        <f>142733+50341</f>
        <v>193074</v>
      </c>
      <c r="AK20" s="357">
        <v>786301</v>
      </c>
      <c r="AL20" s="355">
        <f t="shared" si="32"/>
        <v>786301</v>
      </c>
      <c r="AM20" s="356"/>
      <c r="AN20" s="3"/>
      <c r="AO20" s="11">
        <f t="shared" si="33"/>
        <v>0</v>
      </c>
      <c r="AP20" s="12"/>
      <c r="AQ20" s="3"/>
      <c r="AR20" s="11">
        <f t="shared" si="34"/>
        <v>0</v>
      </c>
      <c r="AS20" s="12"/>
      <c r="AT20" s="3"/>
      <c r="AU20" s="11">
        <f t="shared" si="35"/>
        <v>0</v>
      </c>
      <c r="AV20" s="12"/>
      <c r="AW20" s="3"/>
      <c r="AX20" s="11">
        <f t="shared" si="36"/>
        <v>0</v>
      </c>
      <c r="AY20" s="12"/>
      <c r="AZ20" s="3"/>
      <c r="BA20" s="11">
        <f t="shared" si="37"/>
        <v>0</v>
      </c>
      <c r="BB20" s="12"/>
      <c r="BC20" s="3"/>
      <c r="BD20" s="55">
        <f>SUM(G19:G28,J19:J28,M19:M28,P19:P28,S19:S28,V19:V28,Y19:Y28,AB19:AB28,AE19:AE28)</f>
        <v>0</v>
      </c>
    </row>
    <row r="21" spans="1:56" ht="15.6" customHeight="1">
      <c r="A21" s="673"/>
      <c r="B21" s="674"/>
      <c r="C21" s="675"/>
      <c r="D21" s="728"/>
      <c r="E21" s="730"/>
      <c r="F21" s="242" t="s">
        <v>36</v>
      </c>
      <c r="G21" s="24"/>
      <c r="H21" s="11">
        <f t="shared" si="22"/>
        <v>0</v>
      </c>
      <c r="I21" s="12"/>
      <c r="J21" s="3"/>
      <c r="K21" s="11">
        <f t="shared" si="23"/>
        <v>0</v>
      </c>
      <c r="L21" s="12"/>
      <c r="M21" s="3">
        <v>0</v>
      </c>
      <c r="N21" s="11">
        <f t="shared" si="24"/>
        <v>0</v>
      </c>
      <c r="O21" s="12"/>
      <c r="P21" s="3"/>
      <c r="Q21" s="11">
        <f t="shared" si="25"/>
        <v>0</v>
      </c>
      <c r="R21" s="12"/>
      <c r="S21" s="3"/>
      <c r="T21" s="11">
        <f t="shared" si="26"/>
        <v>0</v>
      </c>
      <c r="U21" s="12"/>
      <c r="V21" s="3"/>
      <c r="W21" s="11">
        <f t="shared" si="27"/>
        <v>0</v>
      </c>
      <c r="X21" s="12"/>
      <c r="Y21" s="3"/>
      <c r="Z21" s="11">
        <f t="shared" si="28"/>
        <v>0</v>
      </c>
      <c r="AA21" s="12"/>
      <c r="AB21" s="3"/>
      <c r="AC21" s="11">
        <f t="shared" si="29"/>
        <v>0</v>
      </c>
      <c r="AD21" s="12"/>
      <c r="AE21" s="3"/>
      <c r="AF21" s="11">
        <f t="shared" si="30"/>
        <v>0</v>
      </c>
      <c r="AG21" s="12"/>
      <c r="AH21" s="3"/>
      <c r="AI21" s="11">
        <f t="shared" si="31"/>
        <v>0</v>
      </c>
      <c r="AJ21" s="12"/>
      <c r="AK21" s="3"/>
      <c r="AL21" s="11">
        <f t="shared" si="32"/>
        <v>0</v>
      </c>
      <c r="AM21" s="12"/>
      <c r="AN21" s="3"/>
      <c r="AO21" s="11">
        <f t="shared" si="33"/>
        <v>0</v>
      </c>
      <c r="AP21" s="12"/>
      <c r="AQ21" s="3"/>
      <c r="AR21" s="11">
        <f t="shared" si="34"/>
        <v>0</v>
      </c>
      <c r="AS21" s="12"/>
      <c r="AT21" s="3"/>
      <c r="AU21" s="11">
        <f t="shared" si="35"/>
        <v>0</v>
      </c>
      <c r="AV21" s="12"/>
      <c r="AW21" s="3"/>
      <c r="AX21" s="11">
        <f t="shared" si="36"/>
        <v>0</v>
      </c>
      <c r="AY21" s="12"/>
      <c r="AZ21" s="3"/>
      <c r="BA21" s="11">
        <f t="shared" si="37"/>
        <v>0</v>
      </c>
      <c r="BB21" s="12"/>
      <c r="BC21" s="3"/>
      <c r="BD21" s="7" t="s">
        <v>37</v>
      </c>
    </row>
    <row r="22" spans="1:56" ht="15.6" customHeight="1">
      <c r="A22" s="673"/>
      <c r="B22" s="674"/>
      <c r="C22" s="675"/>
      <c r="D22" s="728"/>
      <c r="E22" s="730"/>
      <c r="F22" s="242" t="s">
        <v>38</v>
      </c>
      <c r="G22" s="24"/>
      <c r="H22" s="11">
        <f t="shared" si="22"/>
        <v>0</v>
      </c>
      <c r="I22" s="12"/>
      <c r="J22" s="3"/>
      <c r="K22" s="11">
        <f t="shared" si="23"/>
        <v>0</v>
      </c>
      <c r="L22" s="12"/>
      <c r="M22" s="3"/>
      <c r="N22" s="11">
        <f t="shared" si="24"/>
        <v>0</v>
      </c>
      <c r="O22" s="12"/>
      <c r="P22" s="397"/>
      <c r="Q22" s="129"/>
      <c r="R22" s="130"/>
      <c r="S22" s="397"/>
      <c r="T22" s="129"/>
      <c r="U22" s="130"/>
      <c r="V22" s="3"/>
      <c r="W22" s="11">
        <f t="shared" si="27"/>
        <v>0</v>
      </c>
      <c r="X22" s="12"/>
      <c r="Y22" s="397"/>
      <c r="Z22" s="129"/>
      <c r="AA22" s="130"/>
      <c r="AB22" s="3"/>
      <c r="AC22" s="11">
        <f t="shared" si="29"/>
        <v>0</v>
      </c>
      <c r="AD22" s="12"/>
      <c r="AE22" s="3"/>
      <c r="AF22" s="11">
        <f t="shared" si="30"/>
        <v>0</v>
      </c>
      <c r="AG22" s="12"/>
      <c r="AH22" s="3"/>
      <c r="AI22" s="11">
        <f>AH22-AJ22</f>
        <v>0</v>
      </c>
      <c r="AJ22" s="12"/>
      <c r="AK22" s="397"/>
      <c r="AL22" s="129">
        <f t="shared" si="32"/>
        <v>0</v>
      </c>
      <c r="AM22" s="130"/>
      <c r="AN22" s="357">
        <v>500000</v>
      </c>
      <c r="AO22" s="355">
        <f t="shared" si="33"/>
        <v>500000</v>
      </c>
      <c r="AP22" s="356"/>
      <c r="AQ22" s="357">
        <v>500000</v>
      </c>
      <c r="AR22" s="355">
        <f t="shared" si="34"/>
        <v>500000</v>
      </c>
      <c r="AS22" s="356"/>
      <c r="AT22" s="3"/>
      <c r="AU22" s="11">
        <f t="shared" si="35"/>
        <v>0</v>
      </c>
      <c r="AV22" s="12"/>
      <c r="AW22" s="3"/>
      <c r="AX22" s="11">
        <f t="shared" si="36"/>
        <v>0</v>
      </c>
      <c r="AY22" s="12"/>
      <c r="AZ22" s="3"/>
      <c r="BA22" s="11">
        <f t="shared" si="37"/>
        <v>0</v>
      </c>
      <c r="BB22" s="12"/>
      <c r="BC22" s="3"/>
      <c r="BD22" s="55">
        <f>SUM(H19:H28,K19:K28,N19:N28,Q19:Q28,T19:T28,W19:W28,Z19:Z28,AC19:AC28,Z19:Z28,AF19:AF28)</f>
        <v>0</v>
      </c>
    </row>
    <row r="23" spans="1:56" ht="15.6" customHeight="1">
      <c r="A23" s="673"/>
      <c r="B23" s="674"/>
      <c r="C23" s="675"/>
      <c r="D23" s="728"/>
      <c r="E23" s="730"/>
      <c r="F23" s="242" t="s">
        <v>39</v>
      </c>
      <c r="G23" s="24"/>
      <c r="H23" s="11">
        <f t="shared" si="22"/>
        <v>0</v>
      </c>
      <c r="I23" s="12"/>
      <c r="J23" s="3"/>
      <c r="K23" s="11">
        <f t="shared" si="23"/>
        <v>0</v>
      </c>
      <c r="L23" s="12"/>
      <c r="M23" s="3"/>
      <c r="N23" s="11">
        <f t="shared" si="24"/>
        <v>0</v>
      </c>
      <c r="O23" s="12"/>
      <c r="P23" s="3"/>
      <c r="Q23" s="11">
        <f t="shared" si="25"/>
        <v>0</v>
      </c>
      <c r="R23" s="12"/>
      <c r="S23" s="3"/>
      <c r="T23" s="11">
        <f t="shared" si="26"/>
        <v>0</v>
      </c>
      <c r="U23" s="12"/>
      <c r="V23" s="3"/>
      <c r="W23" s="11">
        <f t="shared" si="27"/>
        <v>0</v>
      </c>
      <c r="X23" s="12"/>
      <c r="Y23" s="3"/>
      <c r="Z23" s="11">
        <f t="shared" ref="Z23" si="38">Y23-AA23</f>
        <v>0</v>
      </c>
      <c r="AA23" s="12"/>
      <c r="AB23" s="3"/>
      <c r="AC23" s="11">
        <f t="shared" si="29"/>
        <v>0</v>
      </c>
      <c r="AD23" s="12"/>
      <c r="AE23" s="3"/>
      <c r="AF23" s="11">
        <f t="shared" si="30"/>
        <v>0</v>
      </c>
      <c r="AG23" s="12"/>
      <c r="AI23" s="11">
        <f>AH22-AJ23</f>
        <v>0</v>
      </c>
      <c r="AJ23" s="12"/>
      <c r="AK23" s="3"/>
      <c r="AL23" s="11">
        <f t="shared" si="32"/>
        <v>0</v>
      </c>
      <c r="AM23" s="12"/>
      <c r="AN23" s="3"/>
      <c r="AO23" s="11">
        <f t="shared" si="33"/>
        <v>0</v>
      </c>
      <c r="AP23" s="12"/>
      <c r="AQ23" s="397"/>
      <c r="AR23" s="11">
        <f t="shared" ref="AR23:AR28" si="39">AQ23-AS23</f>
        <v>0</v>
      </c>
      <c r="AS23" s="130"/>
      <c r="AT23" s="357">
        <v>500000</v>
      </c>
      <c r="AU23" s="355">
        <f t="shared" si="35"/>
        <v>500000</v>
      </c>
      <c r="AV23" s="356"/>
      <c r="AW23" s="397"/>
      <c r="AX23" s="129">
        <f t="shared" si="36"/>
        <v>0</v>
      </c>
      <c r="AY23" s="130"/>
      <c r="AZ23" s="397"/>
      <c r="BA23" s="129">
        <f t="shared" si="37"/>
        <v>0</v>
      </c>
      <c r="BB23" s="130"/>
      <c r="BC23" s="3"/>
      <c r="BD23" s="7" t="s">
        <v>40</v>
      </c>
    </row>
    <row r="24" spans="1:56" ht="15.6" customHeight="1">
      <c r="A24" s="673"/>
      <c r="B24" s="674"/>
      <c r="C24" s="675"/>
      <c r="D24" s="728"/>
      <c r="E24" s="730"/>
      <c r="F24" s="242" t="s">
        <v>41</v>
      </c>
      <c r="G24" s="24"/>
      <c r="H24" s="11"/>
      <c r="I24" s="12"/>
      <c r="J24" s="3"/>
      <c r="K24" s="11"/>
      <c r="L24" s="12"/>
      <c r="M24" s="3"/>
      <c r="N24" s="11"/>
      <c r="O24" s="12"/>
      <c r="P24" s="3"/>
      <c r="Q24" s="11"/>
      <c r="R24" s="12"/>
      <c r="S24" s="3"/>
      <c r="T24" s="11"/>
      <c r="U24" s="12"/>
      <c r="V24" s="3"/>
      <c r="W24" s="11"/>
      <c r="X24" s="12"/>
      <c r="Y24" s="3"/>
      <c r="Z24" s="11"/>
      <c r="AA24" s="12"/>
      <c r="AB24" s="3"/>
      <c r="AC24" s="11"/>
      <c r="AD24" s="12"/>
      <c r="AE24" s="3"/>
      <c r="AF24" s="11"/>
      <c r="AG24" s="12"/>
      <c r="AH24" s="3"/>
      <c r="AI24" s="11"/>
      <c r="AJ24" s="12"/>
      <c r="AK24" s="3"/>
      <c r="AL24" s="11"/>
      <c r="AM24" s="12"/>
      <c r="AN24" s="3"/>
      <c r="AO24" s="11"/>
      <c r="AP24" s="12"/>
      <c r="AQ24" s="3"/>
      <c r="AR24" s="11">
        <f t="shared" si="39"/>
        <v>0</v>
      </c>
      <c r="AS24" s="12"/>
      <c r="AT24" s="3"/>
      <c r="AU24" s="11"/>
      <c r="AV24" s="12"/>
      <c r="AW24" s="3"/>
      <c r="AX24" s="11"/>
      <c r="AY24" s="12"/>
      <c r="AZ24" s="3"/>
      <c r="BA24" s="11"/>
      <c r="BB24" s="12"/>
      <c r="BC24" s="3"/>
      <c r="BD24" s="7"/>
    </row>
    <row r="25" spans="1:56" ht="15.6" customHeight="1">
      <c r="A25" s="673"/>
      <c r="B25" s="674"/>
      <c r="C25" s="675"/>
      <c r="D25" s="728"/>
      <c r="E25" s="730"/>
      <c r="F25" s="242" t="s">
        <v>42</v>
      </c>
      <c r="G25" s="24"/>
      <c r="H25" s="11">
        <f t="shared" ref="H25:H28" si="40">G25-I25</f>
        <v>0</v>
      </c>
      <c r="I25" s="12"/>
      <c r="J25" s="3"/>
      <c r="K25" s="11">
        <f t="shared" ref="K25:K28" si="41">J25-L25</f>
        <v>0</v>
      </c>
      <c r="L25" s="12"/>
      <c r="M25" s="3"/>
      <c r="N25" s="11">
        <f t="shared" ref="N25:N28" si="42">M25-O25</f>
        <v>0</v>
      </c>
      <c r="O25" s="12"/>
      <c r="P25" s="3"/>
      <c r="Q25" s="11">
        <f t="shared" ref="Q25:Q28" si="43">P25-R25</f>
        <v>0</v>
      </c>
      <c r="R25" s="12"/>
      <c r="S25" s="3"/>
      <c r="T25" s="11">
        <f t="shared" ref="T25:T28" si="44">S25-U25</f>
        <v>0</v>
      </c>
      <c r="U25" s="12"/>
      <c r="V25" s="3"/>
      <c r="W25" s="11">
        <f t="shared" ref="W25:W28" si="45">V25-X25</f>
        <v>0</v>
      </c>
      <c r="X25" s="12"/>
      <c r="Y25" s="3"/>
      <c r="Z25" s="11">
        <f t="shared" ref="Z25:Z28" si="46">Y25-AA25</f>
        <v>0</v>
      </c>
      <c r="AA25" s="12"/>
      <c r="AB25" s="3"/>
      <c r="AC25" s="11">
        <f t="shared" ref="AC25:AC28" si="47">AB25-AD25</f>
        <v>0</v>
      </c>
      <c r="AD25" s="12"/>
      <c r="AE25" s="3"/>
      <c r="AF25" s="11">
        <f t="shared" ref="AF25:AF28" si="48">AE25-AG25</f>
        <v>0</v>
      </c>
      <c r="AG25" s="12"/>
      <c r="AH25" s="3"/>
      <c r="AI25" s="11">
        <f t="shared" ref="AI25:AI28" si="49">AH25-AJ25</f>
        <v>0</v>
      </c>
      <c r="AJ25" s="12"/>
      <c r="AK25" s="3"/>
      <c r="AL25" s="11">
        <f t="shared" ref="AL25:AL28" si="50">AK25-AM25</f>
        <v>0</v>
      </c>
      <c r="AM25" s="12"/>
      <c r="AN25" s="3"/>
      <c r="AO25" s="11">
        <f t="shared" ref="AO25:AO28" si="51">AN25-AP25</f>
        <v>0</v>
      </c>
      <c r="AP25" s="12"/>
      <c r="AQ25" s="3"/>
      <c r="AR25" s="11">
        <f t="shared" si="39"/>
        <v>0</v>
      </c>
      <c r="AS25" s="12"/>
      <c r="AT25" s="3"/>
      <c r="AU25" s="11">
        <f t="shared" ref="AU25:AU28" si="52">AT25-AV25</f>
        <v>0</v>
      </c>
      <c r="AV25" s="12"/>
      <c r="AW25" s="3"/>
      <c r="AX25" s="11">
        <f t="shared" ref="AX25:AX28" si="53">AW25-AY25</f>
        <v>0</v>
      </c>
      <c r="AY25" s="12"/>
      <c r="AZ25" s="3"/>
      <c r="BA25" s="11">
        <f t="shared" ref="BA25:BA28" si="54">AZ25-BB25</f>
        <v>0</v>
      </c>
      <c r="BB25" s="12"/>
      <c r="BC25" s="3"/>
      <c r="BD25" s="55">
        <f>SUM(I19:I28,L19:L28,O19:O28,R19:R28,U19:U28,X19:X28,AA19:AA28,AD19:AD28,AG19:AG28)</f>
        <v>0</v>
      </c>
    </row>
    <row r="26" spans="1:56" ht="15.6" customHeight="1">
      <c r="A26" s="673"/>
      <c r="B26" s="674"/>
      <c r="C26" s="675"/>
      <c r="D26" s="728"/>
      <c r="E26" s="730"/>
      <c r="F26" s="242" t="s">
        <v>43</v>
      </c>
      <c r="G26" s="24"/>
      <c r="H26" s="11">
        <f t="shared" si="40"/>
        <v>0</v>
      </c>
      <c r="I26" s="12"/>
      <c r="J26" s="3"/>
      <c r="K26" s="11">
        <f t="shared" si="41"/>
        <v>0</v>
      </c>
      <c r="L26" s="12"/>
      <c r="M26" s="3"/>
      <c r="N26" s="11">
        <f t="shared" si="42"/>
        <v>0</v>
      </c>
      <c r="O26" s="12"/>
      <c r="P26" s="3"/>
      <c r="Q26" s="11">
        <f t="shared" si="43"/>
        <v>0</v>
      </c>
      <c r="R26" s="12"/>
      <c r="S26" s="3"/>
      <c r="T26" s="11">
        <f t="shared" si="44"/>
        <v>0</v>
      </c>
      <c r="U26" s="12"/>
      <c r="V26" s="3"/>
      <c r="W26" s="11">
        <f t="shared" si="45"/>
        <v>0</v>
      </c>
      <c r="X26" s="12"/>
      <c r="Y26" s="3"/>
      <c r="Z26" s="11">
        <f t="shared" si="46"/>
        <v>0</v>
      </c>
      <c r="AA26" s="12"/>
      <c r="AB26" s="3"/>
      <c r="AC26" s="11">
        <f t="shared" si="47"/>
        <v>0</v>
      </c>
      <c r="AD26" s="12"/>
      <c r="AE26" s="3"/>
      <c r="AF26" s="11">
        <f t="shared" si="48"/>
        <v>0</v>
      </c>
      <c r="AG26" s="12"/>
      <c r="AH26" s="3"/>
      <c r="AI26" s="11">
        <f t="shared" si="49"/>
        <v>0</v>
      </c>
      <c r="AJ26" s="12"/>
      <c r="AK26" s="3"/>
      <c r="AL26" s="11">
        <f t="shared" si="50"/>
        <v>0</v>
      </c>
      <c r="AM26" s="12"/>
      <c r="AN26" s="3"/>
      <c r="AO26" s="11">
        <f t="shared" si="51"/>
        <v>0</v>
      </c>
      <c r="AP26" s="12"/>
      <c r="AQ26" s="3"/>
      <c r="AR26" s="11">
        <f t="shared" si="39"/>
        <v>0</v>
      </c>
      <c r="AS26" s="12"/>
      <c r="AT26" s="3"/>
      <c r="AU26" s="11">
        <f t="shared" si="52"/>
        <v>0</v>
      </c>
      <c r="AV26" s="12"/>
      <c r="AW26" s="3"/>
      <c r="AX26" s="11">
        <f t="shared" si="53"/>
        <v>0</v>
      </c>
      <c r="AY26" s="12"/>
      <c r="AZ26" s="3"/>
      <c r="BA26" s="11">
        <f t="shared" si="54"/>
        <v>0</v>
      </c>
      <c r="BB26" s="12"/>
      <c r="BC26" s="3"/>
      <c r="BD26" s="7" t="s">
        <v>44</v>
      </c>
    </row>
    <row r="27" spans="1:56" ht="15.6" customHeight="1">
      <c r="A27" s="673"/>
      <c r="B27" s="674"/>
      <c r="C27" s="675"/>
      <c r="D27" s="728"/>
      <c r="E27" s="730"/>
      <c r="F27" s="242" t="s">
        <v>45</v>
      </c>
      <c r="G27" s="24"/>
      <c r="H27" s="11">
        <f t="shared" si="40"/>
        <v>0</v>
      </c>
      <c r="I27" s="12"/>
      <c r="J27" s="3"/>
      <c r="K27" s="11">
        <f t="shared" si="41"/>
        <v>0</v>
      </c>
      <c r="L27" s="12"/>
      <c r="M27" s="3"/>
      <c r="N27" s="11">
        <f t="shared" si="42"/>
        <v>0</v>
      </c>
      <c r="O27" s="12"/>
      <c r="P27" s="3"/>
      <c r="Q27" s="11">
        <f t="shared" si="43"/>
        <v>0</v>
      </c>
      <c r="R27" s="12"/>
      <c r="S27" s="3"/>
      <c r="T27" s="11">
        <f t="shared" si="44"/>
        <v>0</v>
      </c>
      <c r="U27" s="12"/>
      <c r="V27" s="3"/>
      <c r="W27" s="11">
        <f t="shared" si="45"/>
        <v>0</v>
      </c>
      <c r="X27" s="12"/>
      <c r="Y27" s="3"/>
      <c r="Z27" s="11">
        <f t="shared" si="46"/>
        <v>0</v>
      </c>
      <c r="AA27" s="12"/>
      <c r="AB27" s="3"/>
      <c r="AC27" s="11">
        <f t="shared" si="47"/>
        <v>0</v>
      </c>
      <c r="AD27" s="12"/>
      <c r="AE27" s="3"/>
      <c r="AF27" s="11">
        <f t="shared" si="48"/>
        <v>0</v>
      </c>
      <c r="AG27" s="12"/>
      <c r="AH27" s="3"/>
      <c r="AI27" s="11">
        <f t="shared" si="49"/>
        <v>0</v>
      </c>
      <c r="AJ27" s="12"/>
      <c r="AK27" s="3"/>
      <c r="AL27" s="11">
        <f t="shared" si="50"/>
        <v>0</v>
      </c>
      <c r="AM27" s="12"/>
      <c r="AN27" s="3"/>
      <c r="AO27" s="11">
        <f t="shared" si="51"/>
        <v>0</v>
      </c>
      <c r="AP27" s="12"/>
      <c r="AQ27" s="3"/>
      <c r="AR27" s="11">
        <f t="shared" si="39"/>
        <v>0</v>
      </c>
      <c r="AS27" s="12"/>
      <c r="AT27" s="3"/>
      <c r="AU27" s="11">
        <f t="shared" si="52"/>
        <v>0</v>
      </c>
      <c r="AV27" s="12"/>
      <c r="AW27" s="3"/>
      <c r="AX27" s="11">
        <f t="shared" si="53"/>
        <v>0</v>
      </c>
      <c r="AY27" s="12"/>
      <c r="AZ27" s="3"/>
      <c r="BA27" s="11">
        <f t="shared" si="54"/>
        <v>0</v>
      </c>
      <c r="BB27" s="12"/>
      <c r="BC27" s="3"/>
      <c r="BD27" s="243" t="e">
        <f>BD25/BD20</f>
        <v>#DIV/0!</v>
      </c>
    </row>
    <row r="28" spans="1:56" ht="15.6" customHeight="1">
      <c r="A28" s="646"/>
      <c r="B28" s="648"/>
      <c r="C28" s="676"/>
      <c r="D28" s="729"/>
      <c r="E28" s="731"/>
      <c r="F28" s="244" t="s">
        <v>46</v>
      </c>
      <c r="G28" s="245"/>
      <c r="H28" s="16">
        <f t="shared" si="40"/>
        <v>0</v>
      </c>
      <c r="I28" s="17"/>
      <c r="J28" s="8"/>
      <c r="K28" s="16">
        <f t="shared" si="41"/>
        <v>0</v>
      </c>
      <c r="L28" s="17"/>
      <c r="M28" s="8"/>
      <c r="N28" s="16">
        <f t="shared" si="42"/>
        <v>0</v>
      </c>
      <c r="O28" s="17"/>
      <c r="P28" s="252"/>
      <c r="Q28" s="250">
        <f t="shared" si="43"/>
        <v>0</v>
      </c>
      <c r="R28" s="251"/>
      <c r="S28" s="252"/>
      <c r="T28" s="250">
        <f t="shared" si="44"/>
        <v>0</v>
      </c>
      <c r="U28" s="251"/>
      <c r="V28" s="252"/>
      <c r="W28" s="250">
        <f t="shared" si="45"/>
        <v>0</v>
      </c>
      <c r="X28" s="251"/>
      <c r="Y28" s="252"/>
      <c r="Z28" s="250">
        <f t="shared" si="46"/>
        <v>0</v>
      </c>
      <c r="AA28" s="251"/>
      <c r="AB28" s="252"/>
      <c r="AC28" s="250">
        <f t="shared" si="47"/>
        <v>0</v>
      </c>
      <c r="AD28" s="251"/>
      <c r="AE28" s="252"/>
      <c r="AF28" s="250">
        <f t="shared" si="48"/>
        <v>0</v>
      </c>
      <c r="AG28" s="251"/>
      <c r="AH28" s="252"/>
      <c r="AI28" s="250">
        <f t="shared" si="49"/>
        <v>0</v>
      </c>
      <c r="AJ28" s="251"/>
      <c r="AK28" s="252"/>
      <c r="AL28" s="250">
        <f t="shared" si="50"/>
        <v>0</v>
      </c>
      <c r="AM28" s="251"/>
      <c r="AN28" s="252"/>
      <c r="AO28" s="250">
        <f t="shared" si="51"/>
        <v>0</v>
      </c>
      <c r="AP28" s="251"/>
      <c r="AQ28" s="252"/>
      <c r="AR28" s="250">
        <f t="shared" si="39"/>
        <v>0</v>
      </c>
      <c r="AS28" s="251"/>
      <c r="AT28" s="252"/>
      <c r="AU28" s="250">
        <f t="shared" si="52"/>
        <v>0</v>
      </c>
      <c r="AV28" s="251"/>
      <c r="AW28" s="252"/>
      <c r="AX28" s="250">
        <f t="shared" si="53"/>
        <v>0</v>
      </c>
      <c r="AY28" s="251"/>
      <c r="AZ28" s="252"/>
      <c r="BA28" s="250">
        <f t="shared" si="54"/>
        <v>0</v>
      </c>
      <c r="BB28" s="251"/>
      <c r="BC28" s="253"/>
      <c r="BD28" s="254"/>
    </row>
    <row r="29" spans="1:56" ht="15" customHeight="1">
      <c r="A29" s="679" t="s">
        <v>20</v>
      </c>
      <c r="B29" s="680" t="s">
        <v>21</v>
      </c>
      <c r="C29" s="657" t="s">
        <v>22</v>
      </c>
      <c r="D29" s="680" t="s">
        <v>23</v>
      </c>
      <c r="E29" s="657" t="s">
        <v>24</v>
      </c>
      <c r="F29" s="681" t="s">
        <v>25</v>
      </c>
      <c r="G29" s="635" t="s">
        <v>26</v>
      </c>
      <c r="H29" s="636" t="s">
        <v>27</v>
      </c>
      <c r="I29" s="637" t="s">
        <v>28</v>
      </c>
      <c r="J29" s="635" t="s">
        <v>26</v>
      </c>
      <c r="K29" s="636" t="s">
        <v>27</v>
      </c>
      <c r="L29" s="637" t="s">
        <v>28</v>
      </c>
      <c r="M29" s="635" t="s">
        <v>26</v>
      </c>
      <c r="N29" s="636" t="s">
        <v>27</v>
      </c>
      <c r="O29" s="637" t="s">
        <v>28</v>
      </c>
      <c r="P29" s="635" t="s">
        <v>26</v>
      </c>
      <c r="Q29" s="636" t="s">
        <v>27</v>
      </c>
      <c r="R29" s="637" t="s">
        <v>28</v>
      </c>
      <c r="S29" s="635" t="s">
        <v>26</v>
      </c>
      <c r="T29" s="636" t="s">
        <v>27</v>
      </c>
      <c r="U29" s="637" t="s">
        <v>28</v>
      </c>
      <c r="V29" s="635" t="s">
        <v>26</v>
      </c>
      <c r="W29" s="636" t="s">
        <v>27</v>
      </c>
      <c r="X29" s="637" t="s">
        <v>28</v>
      </c>
      <c r="Y29" s="635" t="s">
        <v>26</v>
      </c>
      <c r="Z29" s="636" t="s">
        <v>27</v>
      </c>
      <c r="AA29" s="637" t="s">
        <v>28</v>
      </c>
      <c r="AB29" s="635" t="s">
        <v>26</v>
      </c>
      <c r="AC29" s="636" t="s">
        <v>27</v>
      </c>
      <c r="AD29" s="637" t="s">
        <v>28</v>
      </c>
      <c r="AE29" s="635" t="s">
        <v>26</v>
      </c>
      <c r="AF29" s="636" t="s">
        <v>27</v>
      </c>
      <c r="AG29" s="637" t="s">
        <v>28</v>
      </c>
      <c r="AH29" s="635" t="s">
        <v>26</v>
      </c>
      <c r="AI29" s="636" t="s">
        <v>27</v>
      </c>
      <c r="AJ29" s="637" t="s">
        <v>28</v>
      </c>
      <c r="AK29" s="635" t="s">
        <v>26</v>
      </c>
      <c r="AL29" s="636" t="s">
        <v>27</v>
      </c>
      <c r="AM29" s="637" t="s">
        <v>28</v>
      </c>
      <c r="AN29" s="635" t="s">
        <v>26</v>
      </c>
      <c r="AO29" s="636" t="s">
        <v>27</v>
      </c>
      <c r="AP29" s="637" t="s">
        <v>28</v>
      </c>
      <c r="AQ29" s="635" t="s">
        <v>26</v>
      </c>
      <c r="AR29" s="636" t="s">
        <v>27</v>
      </c>
      <c r="AS29" s="637" t="s">
        <v>28</v>
      </c>
      <c r="AT29" s="635" t="s">
        <v>26</v>
      </c>
      <c r="AU29" s="636" t="s">
        <v>27</v>
      </c>
      <c r="AV29" s="637" t="s">
        <v>28</v>
      </c>
      <c r="AW29" s="635" t="s">
        <v>26</v>
      </c>
      <c r="AX29" s="636" t="s">
        <v>27</v>
      </c>
      <c r="AY29" s="637" t="s">
        <v>28</v>
      </c>
      <c r="AZ29" s="635" t="s">
        <v>26</v>
      </c>
      <c r="BA29" s="636" t="s">
        <v>27</v>
      </c>
      <c r="BB29" s="637" t="s">
        <v>28</v>
      </c>
      <c r="BC29" s="635" t="s">
        <v>26</v>
      </c>
      <c r="BD29" s="665" t="s">
        <v>29</v>
      </c>
    </row>
    <row r="30" spans="1:56" ht="15" customHeight="1">
      <c r="A30" s="661"/>
      <c r="B30" s="663"/>
      <c r="C30" s="636"/>
      <c r="D30" s="663"/>
      <c r="E30" s="636"/>
      <c r="F30" s="671"/>
      <c r="G30" s="635"/>
      <c r="H30" s="636"/>
      <c r="I30" s="637"/>
      <c r="J30" s="635"/>
      <c r="K30" s="636"/>
      <c r="L30" s="637"/>
      <c r="M30" s="635"/>
      <c r="N30" s="636"/>
      <c r="O30" s="637"/>
      <c r="P30" s="635"/>
      <c r="Q30" s="636"/>
      <c r="R30" s="637"/>
      <c r="S30" s="635"/>
      <c r="T30" s="636"/>
      <c r="U30" s="637"/>
      <c r="V30" s="635"/>
      <c r="W30" s="636"/>
      <c r="X30" s="637"/>
      <c r="Y30" s="635"/>
      <c r="Z30" s="636"/>
      <c r="AA30" s="637"/>
      <c r="AB30" s="635"/>
      <c r="AC30" s="636"/>
      <c r="AD30" s="637"/>
      <c r="AE30" s="635"/>
      <c r="AF30" s="636"/>
      <c r="AG30" s="637"/>
      <c r="AH30" s="635"/>
      <c r="AI30" s="636"/>
      <c r="AJ30" s="637"/>
      <c r="AK30" s="635"/>
      <c r="AL30" s="636"/>
      <c r="AM30" s="637"/>
      <c r="AN30" s="635"/>
      <c r="AO30" s="636"/>
      <c r="AP30" s="637"/>
      <c r="AQ30" s="635"/>
      <c r="AR30" s="636"/>
      <c r="AS30" s="637"/>
      <c r="AT30" s="635"/>
      <c r="AU30" s="636"/>
      <c r="AV30" s="637"/>
      <c r="AW30" s="635"/>
      <c r="AX30" s="636"/>
      <c r="AY30" s="637"/>
      <c r="AZ30" s="635"/>
      <c r="BA30" s="636"/>
      <c r="BB30" s="637"/>
      <c r="BC30" s="635"/>
      <c r="BD30" s="665"/>
    </row>
    <row r="31" spans="1:56" ht="15" customHeight="1">
      <c r="A31" s="673" t="s">
        <v>50</v>
      </c>
      <c r="B31" s="674">
        <v>2128</v>
      </c>
      <c r="C31" s="675">
        <v>1400550</v>
      </c>
      <c r="D31" s="677" t="s">
        <v>51</v>
      </c>
      <c r="E31" s="678" t="s">
        <v>52</v>
      </c>
      <c r="F31" s="242" t="s">
        <v>33</v>
      </c>
      <c r="G31" s="24"/>
      <c r="H31" s="9">
        <f t="shared" ref="H31:H35" si="55">G31-I31</f>
        <v>0</v>
      </c>
      <c r="I31" s="10"/>
      <c r="J31" s="3"/>
      <c r="K31" s="9">
        <f t="shared" ref="K31:K35" si="56">J31-L31</f>
        <v>0</v>
      </c>
      <c r="L31" s="10"/>
      <c r="M31" s="3"/>
      <c r="N31" s="9">
        <f t="shared" ref="N31:N35" si="57">M31-O31</f>
        <v>0</v>
      </c>
      <c r="O31" s="10"/>
      <c r="P31" s="3"/>
      <c r="Q31" s="9">
        <f t="shared" ref="Q31:Q35" si="58">P31-R31</f>
        <v>0</v>
      </c>
      <c r="R31" s="10"/>
      <c r="S31" s="3"/>
      <c r="T31" s="9">
        <f t="shared" ref="T31:T35" si="59">S31-U31</f>
        <v>0</v>
      </c>
      <c r="U31" s="10"/>
      <c r="V31" s="3"/>
      <c r="W31" s="9">
        <f t="shared" ref="W31:W35" si="60">V31-X31</f>
        <v>0</v>
      </c>
      <c r="X31" s="10"/>
      <c r="Y31" s="3"/>
      <c r="Z31" s="9">
        <f t="shared" ref="Z31:Z33" si="61">Y31-AA31</f>
        <v>0</v>
      </c>
      <c r="AA31" s="10"/>
      <c r="AB31" s="3"/>
      <c r="AC31" s="9">
        <f t="shared" ref="AC31:AC35" si="62">AB31-AD31</f>
        <v>0</v>
      </c>
      <c r="AD31" s="10"/>
      <c r="AE31" s="3"/>
      <c r="AF31" s="9">
        <f t="shared" ref="AF31:AF37" si="63">AE31-AG31</f>
        <v>0</v>
      </c>
      <c r="AG31" s="10"/>
      <c r="AH31" s="3"/>
      <c r="AI31" s="9">
        <f t="shared" ref="AI31:AI35" si="64">AH31-AJ31</f>
        <v>0</v>
      </c>
      <c r="AJ31" s="10"/>
      <c r="AK31" s="3"/>
      <c r="AL31" s="9">
        <f t="shared" ref="AL31:AL35" si="65">AK31-AM31</f>
        <v>0</v>
      </c>
      <c r="AM31" s="10"/>
      <c r="AN31" s="3"/>
      <c r="AO31" s="9">
        <f t="shared" ref="AO31:AO35" si="66">AN31-AP31</f>
        <v>0</v>
      </c>
      <c r="AP31" s="10"/>
      <c r="AQ31" s="3"/>
      <c r="AR31" s="9">
        <f t="shared" ref="AR31:AR35" si="67">AQ31-AS31</f>
        <v>0</v>
      </c>
      <c r="AS31" s="10"/>
      <c r="AT31" s="3"/>
      <c r="AU31" s="9">
        <f t="shared" ref="AU31:AU35" si="68">AT31-AV31</f>
        <v>0</v>
      </c>
      <c r="AV31" s="10"/>
      <c r="AW31" s="3"/>
      <c r="AX31" s="9">
        <f t="shared" ref="AX31:AX35" si="69">AW31-AY31</f>
        <v>0</v>
      </c>
      <c r="AY31" s="10"/>
      <c r="AZ31" s="3"/>
      <c r="BA31" s="9">
        <f t="shared" ref="BA31:BA35" si="70">AZ31-BB31</f>
        <v>0</v>
      </c>
      <c r="BB31" s="10"/>
      <c r="BC31" s="3"/>
      <c r="BD31" s="4" t="s">
        <v>34</v>
      </c>
    </row>
    <row r="32" spans="1:56">
      <c r="A32" s="673"/>
      <c r="B32" s="674"/>
      <c r="C32" s="675"/>
      <c r="D32" s="677"/>
      <c r="E32" s="678"/>
      <c r="F32" s="242" t="s">
        <v>35</v>
      </c>
      <c r="G32" s="24"/>
      <c r="H32" s="11">
        <f t="shared" si="55"/>
        <v>0</v>
      </c>
      <c r="I32" s="12"/>
      <c r="J32" s="3"/>
      <c r="K32" s="11">
        <f t="shared" si="56"/>
        <v>0</v>
      </c>
      <c r="L32" s="12"/>
      <c r="M32" s="3"/>
      <c r="N32" s="11">
        <f t="shared" si="57"/>
        <v>0</v>
      </c>
      <c r="O32" s="12"/>
      <c r="P32" s="3"/>
      <c r="Q32" s="11">
        <f t="shared" si="58"/>
        <v>0</v>
      </c>
      <c r="R32" s="12"/>
      <c r="S32" s="3"/>
      <c r="T32" s="11">
        <f t="shared" si="59"/>
        <v>0</v>
      </c>
      <c r="U32" s="12"/>
      <c r="V32" s="3"/>
      <c r="W32" s="11">
        <f t="shared" si="60"/>
        <v>0</v>
      </c>
      <c r="X32" s="12"/>
      <c r="Y32" s="3"/>
      <c r="Z32" s="11">
        <f t="shared" si="61"/>
        <v>0</v>
      </c>
      <c r="AA32" s="12"/>
      <c r="AB32" s="3"/>
      <c r="AC32" s="11">
        <f t="shared" si="62"/>
        <v>0</v>
      </c>
      <c r="AD32" s="12"/>
      <c r="AE32" s="3"/>
      <c r="AF32" s="11">
        <f t="shared" si="63"/>
        <v>0</v>
      </c>
      <c r="AG32" s="12"/>
      <c r="AH32" s="3"/>
      <c r="AI32" s="11">
        <f t="shared" si="64"/>
        <v>0</v>
      </c>
      <c r="AJ32" s="12"/>
      <c r="AK32" s="3"/>
      <c r="AL32" s="11">
        <f t="shared" si="65"/>
        <v>0</v>
      </c>
      <c r="AM32" s="12"/>
      <c r="AN32" s="3"/>
      <c r="AO32" s="11">
        <f t="shared" si="66"/>
        <v>0</v>
      </c>
      <c r="AP32" s="12"/>
      <c r="AQ32" s="3"/>
      <c r="AR32" s="11">
        <f t="shared" si="67"/>
        <v>0</v>
      </c>
      <c r="AS32" s="12"/>
      <c r="AT32" s="3"/>
      <c r="AU32" s="11">
        <f t="shared" si="68"/>
        <v>0</v>
      </c>
      <c r="AV32" s="12"/>
      <c r="AW32" s="3"/>
      <c r="AX32" s="11">
        <f t="shared" si="69"/>
        <v>0</v>
      </c>
      <c r="AY32" s="12"/>
      <c r="AZ32" s="3"/>
      <c r="BA32" s="11">
        <f t="shared" si="70"/>
        <v>0</v>
      </c>
      <c r="BB32" s="12"/>
      <c r="BC32" s="3"/>
      <c r="BD32" s="55">
        <f>SUM(G31:G40,J31:J40,M31:M40,P31:P40,S31:S40,V31:V40,Y31:Y40,AB31:AB40,AE31:AE40)</f>
        <v>1099084</v>
      </c>
    </row>
    <row r="33" spans="1:56">
      <c r="A33" s="673"/>
      <c r="B33" s="674"/>
      <c r="C33" s="675"/>
      <c r="D33" s="677"/>
      <c r="E33" s="678"/>
      <c r="F33" s="242" t="s">
        <v>36</v>
      </c>
      <c r="G33" s="24"/>
      <c r="H33" s="11">
        <f t="shared" si="55"/>
        <v>0</v>
      </c>
      <c r="I33" s="12"/>
      <c r="J33" s="3"/>
      <c r="K33" s="11">
        <f t="shared" si="56"/>
        <v>0</v>
      </c>
      <c r="L33" s="12"/>
      <c r="M33" s="3">
        <v>0</v>
      </c>
      <c r="N33" s="11">
        <f t="shared" si="57"/>
        <v>0</v>
      </c>
      <c r="O33" s="12"/>
      <c r="P33" s="3"/>
      <c r="Q33" s="11">
        <f t="shared" si="58"/>
        <v>0</v>
      </c>
      <c r="R33" s="12"/>
      <c r="S33" s="3"/>
      <c r="T33" s="11">
        <f t="shared" si="59"/>
        <v>0</v>
      </c>
      <c r="U33" s="12"/>
      <c r="V33" s="3"/>
      <c r="W33" s="11">
        <f t="shared" si="60"/>
        <v>0</v>
      </c>
      <c r="X33" s="12"/>
      <c r="Y33" s="3"/>
      <c r="Z33" s="11">
        <f t="shared" si="61"/>
        <v>0</v>
      </c>
      <c r="AA33" s="12"/>
      <c r="AB33" s="3"/>
      <c r="AC33" s="11">
        <f t="shared" si="62"/>
        <v>0</v>
      </c>
      <c r="AD33" s="12"/>
      <c r="AE33" s="3"/>
      <c r="AF33" s="11">
        <f t="shared" si="63"/>
        <v>0</v>
      </c>
      <c r="AG33" s="12"/>
      <c r="AH33" s="3"/>
      <c r="AI33" s="11">
        <f t="shared" si="64"/>
        <v>0</v>
      </c>
      <c r="AJ33" s="12"/>
      <c r="AK33" s="3"/>
      <c r="AL33" s="11">
        <f t="shared" si="65"/>
        <v>0</v>
      </c>
      <c r="AM33" s="12"/>
      <c r="AN33" s="3"/>
      <c r="AO33" s="11">
        <f t="shared" si="66"/>
        <v>0</v>
      </c>
      <c r="AP33" s="12"/>
      <c r="AQ33" s="3"/>
      <c r="AR33" s="11">
        <f t="shared" si="67"/>
        <v>0</v>
      </c>
      <c r="AS33" s="12"/>
      <c r="AT33" s="3"/>
      <c r="AU33" s="11">
        <f t="shared" si="68"/>
        <v>0</v>
      </c>
      <c r="AV33" s="12"/>
      <c r="AW33" s="3"/>
      <c r="AX33" s="11">
        <f t="shared" si="69"/>
        <v>0</v>
      </c>
      <c r="AY33" s="12"/>
      <c r="AZ33" s="3"/>
      <c r="BA33" s="11">
        <f t="shared" si="70"/>
        <v>0</v>
      </c>
      <c r="BB33" s="12"/>
      <c r="BC33" s="3"/>
      <c r="BD33" s="7" t="s">
        <v>37</v>
      </c>
    </row>
    <row r="34" spans="1:56">
      <c r="A34" s="673"/>
      <c r="B34" s="674"/>
      <c r="C34" s="675"/>
      <c r="D34" s="677"/>
      <c r="E34" s="678"/>
      <c r="F34" s="242" t="s">
        <v>38</v>
      </c>
      <c r="G34" s="24"/>
      <c r="H34" s="11">
        <f t="shared" si="55"/>
        <v>0</v>
      </c>
      <c r="I34" s="12"/>
      <c r="J34" s="3"/>
      <c r="K34" s="11">
        <f t="shared" si="56"/>
        <v>0</v>
      </c>
      <c r="L34" s="12"/>
      <c r="M34" s="3"/>
      <c r="N34" s="11">
        <f t="shared" si="57"/>
        <v>0</v>
      </c>
      <c r="O34" s="12"/>
      <c r="P34" s="357">
        <v>384147</v>
      </c>
      <c r="Q34" s="355">
        <f t="shared" si="58"/>
        <v>76830</v>
      </c>
      <c r="R34" s="356">
        <v>307317</v>
      </c>
      <c r="S34" s="357">
        <v>300000</v>
      </c>
      <c r="T34" s="355">
        <f t="shared" si="59"/>
        <v>0</v>
      </c>
      <c r="U34" s="356">
        <v>300000</v>
      </c>
      <c r="V34" s="3"/>
      <c r="W34" s="11">
        <f t="shared" si="60"/>
        <v>0</v>
      </c>
      <c r="X34" s="12"/>
      <c r="Y34" s="357">
        <f>SUM(97465+52535)</f>
        <v>150000</v>
      </c>
      <c r="Z34" s="355">
        <f>Y34-AA34</f>
        <v>52535</v>
      </c>
      <c r="AA34" s="356">
        <v>97465</v>
      </c>
      <c r="AB34" s="3"/>
      <c r="AC34" s="11">
        <f t="shared" si="62"/>
        <v>0</v>
      </c>
      <c r="AD34" s="12"/>
      <c r="AE34" s="3"/>
      <c r="AF34" s="11">
        <f t="shared" si="63"/>
        <v>0</v>
      </c>
      <c r="AG34" s="12"/>
      <c r="AH34" s="3"/>
      <c r="AI34" s="11">
        <f t="shared" si="64"/>
        <v>0</v>
      </c>
      <c r="AJ34" s="12"/>
      <c r="AK34" s="3"/>
      <c r="AL34" s="11">
        <f t="shared" si="65"/>
        <v>0</v>
      </c>
      <c r="AM34" s="12"/>
      <c r="AN34" s="3"/>
      <c r="AO34" s="11">
        <f t="shared" si="66"/>
        <v>0</v>
      </c>
      <c r="AP34" s="12"/>
      <c r="AQ34" s="3"/>
      <c r="AR34" s="11">
        <f t="shared" si="67"/>
        <v>0</v>
      </c>
      <c r="AS34" s="12"/>
      <c r="AT34" s="3"/>
      <c r="AU34" s="11">
        <f t="shared" si="68"/>
        <v>0</v>
      </c>
      <c r="AV34" s="12"/>
      <c r="AW34" s="3"/>
      <c r="AX34" s="11">
        <f t="shared" si="69"/>
        <v>0</v>
      </c>
      <c r="AY34" s="12"/>
      <c r="AZ34" s="3"/>
      <c r="BA34" s="11">
        <f t="shared" si="70"/>
        <v>0</v>
      </c>
      <c r="BB34" s="12"/>
      <c r="BC34" s="3"/>
      <c r="BD34" s="55">
        <f>SUM(H31:H40,K31:K40,N31:N40,Q31:Q40,T31:T40,W31:W40,Z31:Z40,AC31:AC40,Z31:Z40,AF31:AF40)</f>
        <v>181900</v>
      </c>
    </row>
    <row r="35" spans="1:56">
      <c r="A35" s="673"/>
      <c r="B35" s="674"/>
      <c r="C35" s="675"/>
      <c r="D35" s="677"/>
      <c r="E35" s="678"/>
      <c r="F35" s="242" t="s">
        <v>39</v>
      </c>
      <c r="G35" s="24"/>
      <c r="H35" s="11">
        <f t="shared" si="55"/>
        <v>0</v>
      </c>
      <c r="I35" s="12"/>
      <c r="J35" s="3"/>
      <c r="K35" s="11">
        <f t="shared" si="56"/>
        <v>0</v>
      </c>
      <c r="L35" s="12"/>
      <c r="M35" s="3"/>
      <c r="N35" s="11">
        <f t="shared" si="57"/>
        <v>0</v>
      </c>
      <c r="O35" s="12"/>
      <c r="P35" s="3"/>
      <c r="Q35" s="11">
        <f t="shared" si="58"/>
        <v>0</v>
      </c>
      <c r="R35" s="12"/>
      <c r="S35" s="3"/>
      <c r="T35" s="11">
        <f t="shared" si="59"/>
        <v>0</v>
      </c>
      <c r="U35" s="12"/>
      <c r="V35" s="3"/>
      <c r="W35" s="11">
        <f t="shared" si="60"/>
        <v>0</v>
      </c>
      <c r="X35" s="12"/>
      <c r="Y35" s="3"/>
      <c r="Z35" s="11">
        <f t="shared" ref="Z35" si="71">Y35-AA35</f>
        <v>0</v>
      </c>
      <c r="AA35" s="12"/>
      <c r="AB35" s="3"/>
      <c r="AC35" s="11">
        <f t="shared" si="62"/>
        <v>0</v>
      </c>
      <c r="AD35" s="12"/>
      <c r="AE35" s="3"/>
      <c r="AF35" s="11">
        <f t="shared" si="63"/>
        <v>0</v>
      </c>
      <c r="AG35" s="12"/>
      <c r="AH35" s="3"/>
      <c r="AI35" s="11">
        <f t="shared" si="64"/>
        <v>0</v>
      </c>
      <c r="AJ35" s="12"/>
      <c r="AK35" s="3"/>
      <c r="AL35" s="11">
        <f t="shared" si="65"/>
        <v>0</v>
      </c>
      <c r="AM35" s="12"/>
      <c r="AN35" s="3"/>
      <c r="AO35" s="11">
        <f t="shared" si="66"/>
        <v>0</v>
      </c>
      <c r="AP35" s="12"/>
      <c r="AQ35" s="3"/>
      <c r="AR35" s="11">
        <f t="shared" si="67"/>
        <v>0</v>
      </c>
      <c r="AS35" s="12"/>
      <c r="AT35" s="3"/>
      <c r="AU35" s="11">
        <f t="shared" si="68"/>
        <v>0</v>
      </c>
      <c r="AV35" s="12"/>
      <c r="AW35" s="3"/>
      <c r="AX35" s="11">
        <f t="shared" si="69"/>
        <v>0</v>
      </c>
      <c r="AY35" s="12"/>
      <c r="AZ35" s="3"/>
      <c r="BA35" s="11">
        <f t="shared" si="70"/>
        <v>0</v>
      </c>
      <c r="BB35" s="12"/>
      <c r="BC35" s="3"/>
      <c r="BD35" s="7" t="s">
        <v>40</v>
      </c>
    </row>
    <row r="36" spans="1:56">
      <c r="A36" s="673"/>
      <c r="B36" s="674"/>
      <c r="C36" s="675"/>
      <c r="D36" s="677"/>
      <c r="E36" s="678"/>
      <c r="F36" s="242" t="s">
        <v>41</v>
      </c>
      <c r="G36" s="24"/>
      <c r="H36" s="11"/>
      <c r="I36" s="12"/>
      <c r="J36" s="3"/>
      <c r="K36" s="11"/>
      <c r="L36" s="12"/>
      <c r="M36" s="3"/>
      <c r="N36" s="11"/>
      <c r="O36" s="12"/>
      <c r="P36" s="3"/>
      <c r="Q36" s="11"/>
      <c r="R36" s="12"/>
      <c r="S36" s="3"/>
      <c r="T36" s="11"/>
      <c r="U36" s="12"/>
      <c r="V36" s="3"/>
      <c r="W36" s="11"/>
      <c r="X36" s="12"/>
      <c r="Y36" s="3"/>
      <c r="Z36" s="11"/>
      <c r="AA36" s="12"/>
      <c r="AB36" s="3"/>
      <c r="AC36" s="11"/>
      <c r="AD36" s="12"/>
      <c r="AE36" s="360">
        <v>264937</v>
      </c>
      <c r="AF36" s="360">
        <f t="shared" si="63"/>
        <v>0</v>
      </c>
      <c r="AG36" s="360">
        <v>264937</v>
      </c>
      <c r="AH36" s="3"/>
      <c r="AI36" s="11"/>
      <c r="AJ36" s="12"/>
      <c r="AK36" s="3"/>
      <c r="AL36" s="11"/>
      <c r="AM36" s="12"/>
      <c r="AN36" s="3"/>
      <c r="AO36" s="11"/>
      <c r="AP36" s="12"/>
      <c r="AQ36" s="3"/>
      <c r="AR36" s="11"/>
      <c r="AS36" s="12"/>
      <c r="AT36" s="3"/>
      <c r="AU36" s="11"/>
      <c r="AV36" s="12"/>
      <c r="AW36" s="3"/>
      <c r="AX36" s="11"/>
      <c r="AY36" s="12"/>
      <c r="AZ36" s="3"/>
      <c r="BA36" s="11"/>
      <c r="BB36" s="12"/>
      <c r="BC36" s="3"/>
      <c r="BD36" s="7"/>
    </row>
    <row r="37" spans="1:56">
      <c r="A37" s="673"/>
      <c r="B37" s="674"/>
      <c r="C37" s="675"/>
      <c r="D37" s="677"/>
      <c r="E37" s="678"/>
      <c r="F37" s="242" t="s">
        <v>42</v>
      </c>
      <c r="G37" s="24"/>
      <c r="H37" s="11">
        <f t="shared" ref="H37:H40" si="72">G37-I37</f>
        <v>0</v>
      </c>
      <c r="I37" s="12"/>
      <c r="J37" s="3"/>
      <c r="K37" s="11">
        <f t="shared" ref="K37:K40" si="73">J37-L37</f>
        <v>0</v>
      </c>
      <c r="L37" s="12"/>
      <c r="M37" s="3"/>
      <c r="N37" s="11">
        <f t="shared" ref="N37:N40" si="74">M37-O37</f>
        <v>0</v>
      </c>
      <c r="O37" s="12"/>
      <c r="P37" s="3"/>
      <c r="Q37" s="11">
        <f t="shared" ref="Q37:Q40" si="75">P37-R37</f>
        <v>0</v>
      </c>
      <c r="R37" s="12"/>
      <c r="S37" s="3"/>
      <c r="T37" s="11">
        <f t="shared" ref="T37:T40" si="76">S37-U37</f>
        <v>0</v>
      </c>
      <c r="U37" s="12"/>
      <c r="V37" s="3"/>
      <c r="W37" s="11">
        <f t="shared" ref="W37:W40" si="77">V37-X37</f>
        <v>0</v>
      </c>
      <c r="X37" s="12"/>
      <c r="Y37" s="3"/>
      <c r="Z37" s="11">
        <f t="shared" ref="Z37:Z40" si="78">Y37-AA37</f>
        <v>0</v>
      </c>
      <c r="AA37" s="12"/>
      <c r="AB37" s="3"/>
      <c r="AC37" s="11">
        <f t="shared" ref="AC37:AC40" si="79">AB37-AD37</f>
        <v>0</v>
      </c>
      <c r="AD37" s="12"/>
      <c r="AE37" s="3"/>
      <c r="AF37" s="11">
        <f t="shared" si="63"/>
        <v>0</v>
      </c>
      <c r="AG37" s="12"/>
      <c r="AH37" s="3"/>
      <c r="AI37" s="11">
        <f t="shared" ref="AI37:AI40" si="80">AH37-AJ37</f>
        <v>0</v>
      </c>
      <c r="AJ37" s="12"/>
      <c r="AK37" s="3"/>
      <c r="AL37" s="11">
        <f t="shared" ref="AL37:AL40" si="81">AK37-AM37</f>
        <v>0</v>
      </c>
      <c r="AM37" s="12"/>
      <c r="AN37" s="3"/>
      <c r="AO37" s="11">
        <f t="shared" ref="AO37:AO40" si="82">AN37-AP37</f>
        <v>0</v>
      </c>
      <c r="AP37" s="12"/>
      <c r="AQ37" s="3"/>
      <c r="AR37" s="11">
        <f t="shared" ref="AR37:AR40" si="83">AQ37-AS37</f>
        <v>0</v>
      </c>
      <c r="AS37" s="12"/>
      <c r="AT37" s="3"/>
      <c r="AU37" s="11">
        <f t="shared" ref="AU37:AU40" si="84">AT37-AV37</f>
        <v>0</v>
      </c>
      <c r="AV37" s="12"/>
      <c r="AW37" s="3"/>
      <c r="AX37" s="11">
        <f t="shared" ref="AX37:AX40" si="85">AW37-AY37</f>
        <v>0</v>
      </c>
      <c r="AY37" s="12"/>
      <c r="AZ37" s="3"/>
      <c r="BA37" s="11">
        <f t="shared" ref="BA37:BA40" si="86">AZ37-BB37</f>
        <v>0</v>
      </c>
      <c r="BB37" s="12"/>
      <c r="BC37" s="3"/>
      <c r="BD37" s="55">
        <f>SUM(I31:I40,L31:L40,O31:O40,R31:R40,U31:U40,X31:X40,AA31:AA40,AD31:AD40,AG31:AG40)</f>
        <v>969719</v>
      </c>
    </row>
    <row r="38" spans="1:56">
      <c r="A38" s="673"/>
      <c r="B38" s="674"/>
      <c r="C38" s="675"/>
      <c r="D38" s="677"/>
      <c r="E38" s="678"/>
      <c r="F38" s="242" t="s">
        <v>43</v>
      </c>
      <c r="G38" s="24"/>
      <c r="H38" s="11">
        <f t="shared" si="72"/>
        <v>0</v>
      </c>
      <c r="I38" s="12"/>
      <c r="J38" s="3"/>
      <c r="K38" s="11">
        <f t="shared" si="73"/>
        <v>0</v>
      </c>
      <c r="L38" s="12"/>
      <c r="M38" s="3"/>
      <c r="N38" s="11">
        <f t="shared" si="74"/>
        <v>0</v>
      </c>
      <c r="O38" s="12"/>
      <c r="P38" s="3"/>
      <c r="Q38" s="11">
        <f t="shared" si="75"/>
        <v>0</v>
      </c>
      <c r="R38" s="12"/>
      <c r="S38" s="3"/>
      <c r="T38" s="11">
        <f t="shared" si="76"/>
        <v>0</v>
      </c>
      <c r="U38" s="12"/>
      <c r="V38" s="3"/>
      <c r="W38" s="11">
        <f t="shared" si="77"/>
        <v>0</v>
      </c>
      <c r="X38" s="12"/>
      <c r="Y38" s="3"/>
      <c r="Z38" s="11">
        <f t="shared" si="78"/>
        <v>0</v>
      </c>
      <c r="AA38" s="12"/>
      <c r="AB38" s="3"/>
      <c r="AC38" s="11">
        <f t="shared" si="79"/>
        <v>0</v>
      </c>
      <c r="AD38" s="12"/>
      <c r="AE38" s="3"/>
      <c r="AF38" s="11">
        <f t="shared" ref="AF37:AF40" si="87">AE38-AG38</f>
        <v>0</v>
      </c>
      <c r="AG38" s="12"/>
      <c r="AH38" s="3"/>
      <c r="AI38" s="11">
        <f t="shared" si="80"/>
        <v>0</v>
      </c>
      <c r="AJ38" s="12"/>
      <c r="AK38" s="3"/>
      <c r="AL38" s="11">
        <f t="shared" si="81"/>
        <v>0</v>
      </c>
      <c r="AM38" s="12"/>
      <c r="AN38" s="3"/>
      <c r="AO38" s="11">
        <f t="shared" si="82"/>
        <v>0</v>
      </c>
      <c r="AP38" s="12"/>
      <c r="AQ38" s="3"/>
      <c r="AR38" s="11">
        <f t="shared" si="83"/>
        <v>0</v>
      </c>
      <c r="AS38" s="12"/>
      <c r="AT38" s="3"/>
      <c r="AU38" s="11">
        <f t="shared" si="84"/>
        <v>0</v>
      </c>
      <c r="AV38" s="12"/>
      <c r="AW38" s="3"/>
      <c r="AX38" s="11">
        <f t="shared" si="85"/>
        <v>0</v>
      </c>
      <c r="AY38" s="12"/>
      <c r="AZ38" s="3"/>
      <c r="BA38" s="11">
        <f t="shared" si="86"/>
        <v>0</v>
      </c>
      <c r="BB38" s="12"/>
      <c r="BC38" s="3"/>
      <c r="BD38" s="7" t="s">
        <v>44</v>
      </c>
    </row>
    <row r="39" spans="1:56">
      <c r="A39" s="673"/>
      <c r="B39" s="674"/>
      <c r="C39" s="675"/>
      <c r="D39" s="677"/>
      <c r="E39" s="678"/>
      <c r="F39" s="242" t="s">
        <v>45</v>
      </c>
      <c r="G39" s="24"/>
      <c r="H39" s="11">
        <f t="shared" si="72"/>
        <v>0</v>
      </c>
      <c r="I39" s="12"/>
      <c r="J39" s="3"/>
      <c r="K39" s="11">
        <f t="shared" si="73"/>
        <v>0</v>
      </c>
      <c r="L39" s="12"/>
      <c r="M39" s="3"/>
      <c r="N39" s="11">
        <f t="shared" si="74"/>
        <v>0</v>
      </c>
      <c r="O39" s="12"/>
      <c r="P39" s="3"/>
      <c r="Q39" s="11">
        <f t="shared" si="75"/>
        <v>0</v>
      </c>
      <c r="R39" s="12"/>
      <c r="S39" s="3"/>
      <c r="T39" s="11">
        <f t="shared" si="76"/>
        <v>0</v>
      </c>
      <c r="U39" s="12"/>
      <c r="V39" s="3"/>
      <c r="W39" s="11">
        <f t="shared" si="77"/>
        <v>0</v>
      </c>
      <c r="X39" s="12"/>
      <c r="Y39" s="3"/>
      <c r="Z39" s="11">
        <f t="shared" si="78"/>
        <v>0</v>
      </c>
      <c r="AA39" s="12"/>
      <c r="AB39" s="3"/>
      <c r="AC39" s="11">
        <f t="shared" si="79"/>
        <v>0</v>
      </c>
      <c r="AD39" s="12"/>
      <c r="AE39" s="3"/>
      <c r="AF39" s="11">
        <f t="shared" si="87"/>
        <v>0</v>
      </c>
      <c r="AG39" s="12"/>
      <c r="AH39" s="3"/>
      <c r="AI39" s="11">
        <f t="shared" si="80"/>
        <v>0</v>
      </c>
      <c r="AJ39" s="12"/>
      <c r="AK39" s="3"/>
      <c r="AL39" s="11">
        <f t="shared" si="81"/>
        <v>0</v>
      </c>
      <c r="AM39" s="12"/>
      <c r="AN39" s="3"/>
      <c r="AO39" s="11">
        <f t="shared" si="82"/>
        <v>0</v>
      </c>
      <c r="AP39" s="12"/>
      <c r="AQ39" s="3"/>
      <c r="AR39" s="11">
        <f t="shared" si="83"/>
        <v>0</v>
      </c>
      <c r="AS39" s="12"/>
      <c r="AT39" s="3"/>
      <c r="AU39" s="11">
        <f t="shared" si="84"/>
        <v>0</v>
      </c>
      <c r="AV39" s="12"/>
      <c r="AW39" s="3"/>
      <c r="AX39" s="11">
        <f t="shared" si="85"/>
        <v>0</v>
      </c>
      <c r="AY39" s="12"/>
      <c r="AZ39" s="3"/>
      <c r="BA39" s="11">
        <f t="shared" si="86"/>
        <v>0</v>
      </c>
      <c r="BB39" s="12"/>
      <c r="BC39" s="3"/>
      <c r="BD39" s="243">
        <f>BD37/BD32</f>
        <v>0.88229744041401748</v>
      </c>
    </row>
    <row r="40" spans="1:56">
      <c r="A40" s="646"/>
      <c r="B40" s="648"/>
      <c r="C40" s="676"/>
      <c r="D40" s="652"/>
      <c r="E40" s="654"/>
      <c r="F40" s="244" t="s">
        <v>46</v>
      </c>
      <c r="G40" s="245"/>
      <c r="H40" s="16">
        <f t="shared" si="72"/>
        <v>0</v>
      </c>
      <c r="I40" s="17"/>
      <c r="J40" s="8"/>
      <c r="K40" s="16">
        <f t="shared" si="73"/>
        <v>0</v>
      </c>
      <c r="L40" s="17"/>
      <c r="M40" s="8"/>
      <c r="N40" s="16">
        <f t="shared" si="74"/>
        <v>0</v>
      </c>
      <c r="O40" s="17"/>
      <c r="P40" s="252"/>
      <c r="Q40" s="250">
        <f t="shared" si="75"/>
        <v>0</v>
      </c>
      <c r="R40" s="251"/>
      <c r="S40" s="252"/>
      <c r="T40" s="250">
        <f t="shared" si="76"/>
        <v>0</v>
      </c>
      <c r="U40" s="251"/>
      <c r="V40" s="252"/>
      <c r="W40" s="250">
        <f t="shared" si="77"/>
        <v>0</v>
      </c>
      <c r="X40" s="251"/>
      <c r="Y40" s="252"/>
      <c r="Z40" s="250">
        <f t="shared" si="78"/>
        <v>0</v>
      </c>
      <c r="AA40" s="251"/>
      <c r="AB40" s="252"/>
      <c r="AC40" s="250">
        <f t="shared" si="79"/>
        <v>0</v>
      </c>
      <c r="AD40" s="251"/>
      <c r="AE40" s="252"/>
      <c r="AF40" s="250">
        <f t="shared" si="87"/>
        <v>0</v>
      </c>
      <c r="AG40" s="251"/>
      <c r="AH40" s="252"/>
      <c r="AI40" s="250">
        <f t="shared" si="80"/>
        <v>0</v>
      </c>
      <c r="AJ40" s="251"/>
      <c r="AK40" s="252"/>
      <c r="AL40" s="250">
        <f t="shared" si="81"/>
        <v>0</v>
      </c>
      <c r="AM40" s="251"/>
      <c r="AN40" s="252"/>
      <c r="AO40" s="250">
        <f t="shared" si="82"/>
        <v>0</v>
      </c>
      <c r="AP40" s="251"/>
      <c r="AQ40" s="252"/>
      <c r="AR40" s="250">
        <f t="shared" si="83"/>
        <v>0</v>
      </c>
      <c r="AS40" s="251"/>
      <c r="AT40" s="252"/>
      <c r="AU40" s="250">
        <f t="shared" si="84"/>
        <v>0</v>
      </c>
      <c r="AV40" s="251"/>
      <c r="AW40" s="252"/>
      <c r="AX40" s="250">
        <f t="shared" si="85"/>
        <v>0</v>
      </c>
      <c r="AY40" s="251"/>
      <c r="AZ40" s="252"/>
      <c r="BA40" s="250">
        <f t="shared" si="86"/>
        <v>0</v>
      </c>
      <c r="BB40" s="251"/>
      <c r="BC40" s="253"/>
      <c r="BD40" s="254"/>
    </row>
    <row r="41" spans="1:56" s="255" customFormat="1" ht="13.5" customHeight="1">
      <c r="A41" s="679" t="s">
        <v>20</v>
      </c>
      <c r="B41" s="680" t="s">
        <v>21</v>
      </c>
      <c r="C41" s="657" t="s">
        <v>22</v>
      </c>
      <c r="D41" s="680" t="s">
        <v>23</v>
      </c>
      <c r="E41" s="657" t="s">
        <v>24</v>
      </c>
      <c r="F41" s="681" t="s">
        <v>25</v>
      </c>
      <c r="G41" s="635" t="s">
        <v>26</v>
      </c>
      <c r="H41" s="636" t="s">
        <v>27</v>
      </c>
      <c r="I41" s="637" t="s">
        <v>28</v>
      </c>
      <c r="J41" s="635" t="s">
        <v>26</v>
      </c>
      <c r="K41" s="636" t="s">
        <v>27</v>
      </c>
      <c r="L41" s="637" t="s">
        <v>28</v>
      </c>
      <c r="M41" s="635" t="s">
        <v>26</v>
      </c>
      <c r="N41" s="636" t="s">
        <v>27</v>
      </c>
      <c r="O41" s="637" t="s">
        <v>28</v>
      </c>
      <c r="P41" s="635" t="s">
        <v>26</v>
      </c>
      <c r="Q41" s="636" t="s">
        <v>27</v>
      </c>
      <c r="R41" s="637" t="s">
        <v>28</v>
      </c>
      <c r="S41" s="635" t="s">
        <v>26</v>
      </c>
      <c r="T41" s="636" t="s">
        <v>27</v>
      </c>
      <c r="U41" s="637" t="s">
        <v>28</v>
      </c>
      <c r="V41" s="635" t="s">
        <v>26</v>
      </c>
      <c r="W41" s="636" t="s">
        <v>27</v>
      </c>
      <c r="X41" s="637" t="s">
        <v>28</v>
      </c>
      <c r="Y41" s="635" t="s">
        <v>26</v>
      </c>
      <c r="Z41" s="636" t="s">
        <v>27</v>
      </c>
      <c r="AA41" s="637" t="s">
        <v>28</v>
      </c>
      <c r="AB41" s="635" t="s">
        <v>26</v>
      </c>
      <c r="AC41" s="636" t="s">
        <v>27</v>
      </c>
      <c r="AD41" s="637" t="s">
        <v>28</v>
      </c>
      <c r="AE41" s="635" t="s">
        <v>26</v>
      </c>
      <c r="AF41" s="636" t="s">
        <v>27</v>
      </c>
      <c r="AG41" s="637" t="s">
        <v>28</v>
      </c>
      <c r="AH41" s="635" t="s">
        <v>26</v>
      </c>
      <c r="AI41" s="636" t="s">
        <v>27</v>
      </c>
      <c r="AJ41" s="637" t="s">
        <v>28</v>
      </c>
      <c r="AK41" s="635" t="s">
        <v>26</v>
      </c>
      <c r="AL41" s="636" t="s">
        <v>27</v>
      </c>
      <c r="AM41" s="637" t="s">
        <v>28</v>
      </c>
      <c r="AN41" s="635" t="s">
        <v>26</v>
      </c>
      <c r="AO41" s="636" t="s">
        <v>27</v>
      </c>
      <c r="AP41" s="637" t="s">
        <v>28</v>
      </c>
      <c r="AQ41" s="635" t="s">
        <v>26</v>
      </c>
      <c r="AR41" s="636" t="s">
        <v>27</v>
      </c>
      <c r="AS41" s="637" t="s">
        <v>28</v>
      </c>
      <c r="AT41" s="635" t="s">
        <v>26</v>
      </c>
      <c r="AU41" s="636" t="s">
        <v>27</v>
      </c>
      <c r="AV41" s="637" t="s">
        <v>28</v>
      </c>
      <c r="AW41" s="635" t="s">
        <v>26</v>
      </c>
      <c r="AX41" s="636" t="s">
        <v>27</v>
      </c>
      <c r="AY41" s="637" t="s">
        <v>28</v>
      </c>
      <c r="AZ41" s="635" t="s">
        <v>26</v>
      </c>
      <c r="BA41" s="636" t="s">
        <v>27</v>
      </c>
      <c r="BB41" s="637" t="s">
        <v>28</v>
      </c>
      <c r="BC41" s="635" t="s">
        <v>26</v>
      </c>
      <c r="BD41" s="665" t="s">
        <v>29</v>
      </c>
    </row>
    <row r="42" spans="1:56" s="255" customFormat="1" ht="13.5" customHeight="1">
      <c r="A42" s="661"/>
      <c r="B42" s="663"/>
      <c r="C42" s="636"/>
      <c r="D42" s="663"/>
      <c r="E42" s="636"/>
      <c r="F42" s="671"/>
      <c r="G42" s="635"/>
      <c r="H42" s="636"/>
      <c r="I42" s="637"/>
      <c r="J42" s="635"/>
      <c r="K42" s="636"/>
      <c r="L42" s="637"/>
      <c r="M42" s="635"/>
      <c r="N42" s="636"/>
      <c r="O42" s="637"/>
      <c r="P42" s="635"/>
      <c r="Q42" s="636"/>
      <c r="R42" s="637"/>
      <c r="S42" s="635"/>
      <c r="T42" s="636"/>
      <c r="U42" s="637"/>
      <c r="V42" s="635"/>
      <c r="W42" s="636"/>
      <c r="X42" s="637"/>
      <c r="Y42" s="635"/>
      <c r="Z42" s="636"/>
      <c r="AA42" s="637"/>
      <c r="AB42" s="635"/>
      <c r="AC42" s="636"/>
      <c r="AD42" s="637"/>
      <c r="AE42" s="635"/>
      <c r="AF42" s="636"/>
      <c r="AG42" s="637"/>
      <c r="AH42" s="635"/>
      <c r="AI42" s="636"/>
      <c r="AJ42" s="637"/>
      <c r="AK42" s="635"/>
      <c r="AL42" s="636"/>
      <c r="AM42" s="637"/>
      <c r="AN42" s="635"/>
      <c r="AO42" s="636"/>
      <c r="AP42" s="637"/>
      <c r="AQ42" s="635"/>
      <c r="AR42" s="636"/>
      <c r="AS42" s="637"/>
      <c r="AT42" s="635"/>
      <c r="AU42" s="636"/>
      <c r="AV42" s="637"/>
      <c r="AW42" s="635"/>
      <c r="AX42" s="636"/>
      <c r="AY42" s="637"/>
      <c r="AZ42" s="635"/>
      <c r="BA42" s="636"/>
      <c r="BB42" s="637"/>
      <c r="BC42" s="635"/>
      <c r="BD42" s="665"/>
    </row>
    <row r="43" spans="1:56" s="255" customFormat="1">
      <c r="A43" s="645" t="s">
        <v>53</v>
      </c>
      <c r="B43" s="647">
        <v>2549</v>
      </c>
      <c r="C43" s="649">
        <v>1802805</v>
      </c>
      <c r="D43" s="651" t="s">
        <v>54</v>
      </c>
      <c r="E43" s="653" t="s">
        <v>49</v>
      </c>
      <c r="F43" s="256" t="s">
        <v>33</v>
      </c>
      <c r="G43" s="24"/>
      <c r="H43" s="9">
        <f t="shared" ref="H43:H51" si="88">G43-I43</f>
        <v>0</v>
      </c>
      <c r="I43" s="10"/>
      <c r="J43" s="3"/>
      <c r="K43" s="9">
        <f t="shared" ref="K43:K51" si="89">J43-L43</f>
        <v>0</v>
      </c>
      <c r="L43" s="10"/>
      <c r="M43" s="3"/>
      <c r="N43" s="9">
        <f t="shared" ref="N43:N51" si="90">M43-O43</f>
        <v>0</v>
      </c>
      <c r="O43" s="10"/>
      <c r="P43" s="3"/>
      <c r="Q43" s="9">
        <f t="shared" ref="Q43:Q51" si="91">P43-R43</f>
        <v>0</v>
      </c>
      <c r="R43" s="10"/>
      <c r="S43" s="3"/>
      <c r="T43" s="9">
        <f t="shared" ref="T43:T51" si="92">S43-U43</f>
        <v>0</v>
      </c>
      <c r="U43" s="10"/>
      <c r="V43" s="3"/>
      <c r="W43" s="9">
        <f t="shared" ref="W43:W51" si="93">V43-X43</f>
        <v>0</v>
      </c>
      <c r="X43" s="10"/>
      <c r="Y43" s="3"/>
      <c r="Z43" s="9">
        <f t="shared" ref="Z43:Z49" si="94">Y43-AA43</f>
        <v>0</v>
      </c>
      <c r="AA43" s="10"/>
      <c r="AB43" s="3"/>
      <c r="AC43" s="9">
        <f t="shared" ref="AC43:AC46" si="95">AB43-AD43</f>
        <v>0</v>
      </c>
      <c r="AD43" s="10"/>
      <c r="AE43" s="3"/>
      <c r="AF43" s="9">
        <f t="shared" ref="AF43:AF51" si="96">AE43-AG43</f>
        <v>0</v>
      </c>
      <c r="AG43" s="10"/>
      <c r="AH43" s="3"/>
      <c r="AI43" s="9">
        <f t="shared" ref="AI43:AI47" si="97">AH43-AJ43</f>
        <v>0</v>
      </c>
      <c r="AJ43" s="10"/>
      <c r="AK43" s="3"/>
      <c r="AL43" s="9">
        <f t="shared" ref="AL43:AL51" si="98">AK43-AM43</f>
        <v>0</v>
      </c>
      <c r="AM43" s="10"/>
      <c r="AN43" s="3"/>
      <c r="AO43" s="9">
        <f t="shared" ref="AO43:AO51" si="99">AN43-AP43</f>
        <v>0</v>
      </c>
      <c r="AP43" s="10"/>
      <c r="AQ43" s="3"/>
      <c r="AR43" s="9">
        <f t="shared" ref="AR43:AR51" si="100">AQ43-AS43</f>
        <v>0</v>
      </c>
      <c r="AS43" s="10"/>
      <c r="AT43" s="3"/>
      <c r="AU43" s="9">
        <f t="shared" ref="AU43:AU47" si="101">AT43-AV43</f>
        <v>0</v>
      </c>
      <c r="AV43" s="10"/>
      <c r="AW43" s="3"/>
      <c r="AX43" s="9">
        <f t="shared" ref="AX43:AX47" si="102">AW43-AY43</f>
        <v>0</v>
      </c>
      <c r="AY43" s="10"/>
      <c r="AZ43" s="3"/>
      <c r="BA43" s="9">
        <f t="shared" ref="BA43:BA47" si="103">AZ43-BB43</f>
        <v>0</v>
      </c>
      <c r="BB43" s="10"/>
      <c r="BC43" s="3"/>
      <c r="BD43" s="4" t="s">
        <v>34</v>
      </c>
    </row>
    <row r="44" spans="1:56" s="255" customFormat="1" ht="13.5" customHeight="1">
      <c r="A44" s="645"/>
      <c r="B44" s="647"/>
      <c r="C44" s="649"/>
      <c r="D44" s="651"/>
      <c r="E44" s="653"/>
      <c r="F44" s="256" t="s">
        <v>35</v>
      </c>
      <c r="G44" s="24"/>
      <c r="H44" s="11">
        <f t="shared" si="88"/>
        <v>0</v>
      </c>
      <c r="I44" s="12"/>
      <c r="J44" s="3"/>
      <c r="K44" s="11">
        <f t="shared" si="89"/>
        <v>0</v>
      </c>
      <c r="L44" s="12"/>
      <c r="M44" s="3"/>
      <c r="N44" s="11">
        <f t="shared" si="90"/>
        <v>0</v>
      </c>
      <c r="O44" s="12"/>
      <c r="P44" s="358">
        <v>283500</v>
      </c>
      <c r="Q44" s="359">
        <f t="shared" si="91"/>
        <v>0</v>
      </c>
      <c r="R44" s="360">
        <v>283500</v>
      </c>
      <c r="S44" s="3"/>
      <c r="T44" s="11">
        <f t="shared" si="92"/>
        <v>0</v>
      </c>
      <c r="U44" s="12"/>
      <c r="V44" s="3"/>
      <c r="W44" s="11">
        <f t="shared" si="93"/>
        <v>0</v>
      </c>
      <c r="X44" s="12"/>
      <c r="Y44" s="3"/>
      <c r="Z44" s="11">
        <f t="shared" si="94"/>
        <v>0</v>
      </c>
      <c r="AA44" s="12"/>
      <c r="AB44" s="3"/>
      <c r="AC44" s="11">
        <f t="shared" si="95"/>
        <v>0</v>
      </c>
      <c r="AD44" s="12"/>
      <c r="AE44" s="3"/>
      <c r="AF44" s="11">
        <f t="shared" si="96"/>
        <v>0</v>
      </c>
      <c r="AG44" s="12"/>
      <c r="AH44" s="3"/>
      <c r="AI44" s="11">
        <f t="shared" si="97"/>
        <v>0</v>
      </c>
      <c r="AJ44" s="12"/>
      <c r="AK44" s="3"/>
      <c r="AL44" s="11">
        <f t="shared" si="98"/>
        <v>0</v>
      </c>
      <c r="AM44" s="12"/>
      <c r="AN44" s="3"/>
      <c r="AO44" s="11">
        <f t="shared" si="99"/>
        <v>0</v>
      </c>
      <c r="AP44" s="12"/>
      <c r="AQ44" s="3"/>
      <c r="AR44" s="11">
        <f t="shared" si="100"/>
        <v>0</v>
      </c>
      <c r="AS44" s="12"/>
      <c r="AT44" s="3"/>
      <c r="AU44" s="11">
        <f t="shared" si="101"/>
        <v>0</v>
      </c>
      <c r="AV44" s="12"/>
      <c r="AW44" s="3"/>
      <c r="AX44" s="11">
        <f t="shared" si="102"/>
        <v>0</v>
      </c>
      <c r="AY44" s="12"/>
      <c r="AZ44" s="3"/>
      <c r="BA44" s="11">
        <f t="shared" si="103"/>
        <v>0</v>
      </c>
      <c r="BB44" s="12"/>
      <c r="BC44" s="3"/>
      <c r="BD44" s="55">
        <f>SUM(G43:G51,J43:J51,M43:M51,P43:P51,S43:S51,V43:V51,Y43:Y51,AB43:AB51,AE43:AE51)</f>
        <v>2636984</v>
      </c>
    </row>
    <row r="45" spans="1:56" s="255" customFormat="1" ht="13.5" customHeight="1">
      <c r="A45" s="645"/>
      <c r="B45" s="647"/>
      <c r="C45" s="649"/>
      <c r="D45" s="651"/>
      <c r="E45" s="653"/>
      <c r="F45" s="256" t="s">
        <v>36</v>
      </c>
      <c r="G45" s="24"/>
      <c r="H45" s="11">
        <f t="shared" si="88"/>
        <v>0</v>
      </c>
      <c r="I45" s="12"/>
      <c r="J45" s="3"/>
      <c r="K45" s="11">
        <f t="shared" si="89"/>
        <v>0</v>
      </c>
      <c r="L45" s="12"/>
      <c r="M45" s="3"/>
      <c r="N45" s="11">
        <f t="shared" si="90"/>
        <v>0</v>
      </c>
      <c r="O45" s="12"/>
      <c r="P45" s="3"/>
      <c r="Q45" s="11">
        <f t="shared" si="91"/>
        <v>0</v>
      </c>
      <c r="R45" s="12"/>
      <c r="S45" s="3"/>
      <c r="T45" s="11">
        <f t="shared" si="92"/>
        <v>0</v>
      </c>
      <c r="U45" s="12"/>
      <c r="V45" s="3"/>
      <c r="W45" s="11">
        <f t="shared" si="93"/>
        <v>0</v>
      </c>
      <c r="X45" s="12"/>
      <c r="Y45" s="3"/>
      <c r="Z45" s="11">
        <f t="shared" si="94"/>
        <v>0</v>
      </c>
      <c r="AA45" s="12"/>
      <c r="AB45" s="3"/>
      <c r="AC45" s="11">
        <f t="shared" si="95"/>
        <v>0</v>
      </c>
      <c r="AD45" s="12"/>
      <c r="AE45" s="3"/>
      <c r="AF45" s="11">
        <f t="shared" si="96"/>
        <v>0</v>
      </c>
      <c r="AG45" s="12"/>
      <c r="AH45" s="3"/>
      <c r="AI45" s="11">
        <f t="shared" si="97"/>
        <v>0</v>
      </c>
      <c r="AJ45" s="12"/>
      <c r="AK45" s="3"/>
      <c r="AL45" s="11">
        <f t="shared" si="98"/>
        <v>0</v>
      </c>
      <c r="AM45" s="12"/>
      <c r="AN45" s="3"/>
      <c r="AO45" s="11">
        <f t="shared" si="99"/>
        <v>0</v>
      </c>
      <c r="AP45" s="12"/>
      <c r="AQ45" s="3"/>
      <c r="AR45" s="11">
        <f t="shared" si="100"/>
        <v>0</v>
      </c>
      <c r="AS45" s="12"/>
      <c r="AT45" s="3"/>
      <c r="AU45" s="11">
        <f t="shared" si="101"/>
        <v>0</v>
      </c>
      <c r="AV45" s="12"/>
      <c r="AW45" s="3"/>
      <c r="AX45" s="11">
        <f t="shared" si="102"/>
        <v>0</v>
      </c>
      <c r="AY45" s="12"/>
      <c r="AZ45" s="3"/>
      <c r="BA45" s="11">
        <f t="shared" si="103"/>
        <v>0</v>
      </c>
      <c r="BB45" s="12"/>
      <c r="BC45" s="3"/>
      <c r="BD45" s="7" t="s">
        <v>37</v>
      </c>
    </row>
    <row r="46" spans="1:56" s="255" customFormat="1" ht="13.5" customHeight="1">
      <c r="A46" s="645"/>
      <c r="B46" s="647"/>
      <c r="C46" s="649"/>
      <c r="D46" s="651"/>
      <c r="E46" s="653"/>
      <c r="F46" s="256" t="s">
        <v>38</v>
      </c>
      <c r="G46" s="24"/>
      <c r="H46" s="11">
        <f t="shared" si="88"/>
        <v>0</v>
      </c>
      <c r="I46" s="12"/>
      <c r="J46" s="3"/>
      <c r="K46" s="11">
        <f t="shared" si="89"/>
        <v>0</v>
      </c>
      <c r="L46" s="12"/>
      <c r="M46" s="3"/>
      <c r="N46" s="11">
        <f t="shared" si="90"/>
        <v>0</v>
      </c>
      <c r="O46" s="12"/>
      <c r="P46" s="3"/>
      <c r="Q46" s="11">
        <f t="shared" si="91"/>
        <v>0</v>
      </c>
      <c r="R46" s="12"/>
      <c r="S46" s="3"/>
      <c r="T46" s="11">
        <f t="shared" si="92"/>
        <v>0</v>
      </c>
      <c r="U46" s="12"/>
      <c r="V46" s="358">
        <v>71720</v>
      </c>
      <c r="W46" s="359">
        <f t="shared" si="93"/>
        <v>0</v>
      </c>
      <c r="X46" s="360">
        <v>71720</v>
      </c>
      <c r="Y46" s="3"/>
      <c r="Z46" s="11">
        <f t="shared" si="94"/>
        <v>0</v>
      </c>
      <c r="AA46" s="12"/>
      <c r="AB46" s="3"/>
      <c r="AC46" s="11">
        <f t="shared" si="95"/>
        <v>0</v>
      </c>
      <c r="AD46" s="12"/>
      <c r="AE46" s="3"/>
      <c r="AF46" s="11">
        <f t="shared" si="96"/>
        <v>0</v>
      </c>
      <c r="AG46" s="12"/>
      <c r="AH46" s="3"/>
      <c r="AI46" s="11">
        <f t="shared" si="97"/>
        <v>0</v>
      </c>
      <c r="AJ46" s="12"/>
      <c r="AK46" s="3"/>
      <c r="AL46" s="11">
        <f t="shared" si="98"/>
        <v>0</v>
      </c>
      <c r="AM46" s="12"/>
      <c r="AN46" s="3"/>
      <c r="AO46" s="11">
        <f t="shared" si="99"/>
        <v>0</v>
      </c>
      <c r="AP46" s="12"/>
      <c r="AQ46" s="3"/>
      <c r="AR46" s="11">
        <f t="shared" si="100"/>
        <v>0</v>
      </c>
      <c r="AS46" s="12"/>
      <c r="AT46" s="3"/>
      <c r="AU46" s="11">
        <f t="shared" si="101"/>
        <v>0</v>
      </c>
      <c r="AV46" s="12"/>
      <c r="AW46" s="3"/>
      <c r="AX46" s="11">
        <f t="shared" si="102"/>
        <v>0</v>
      </c>
      <c r="AY46" s="12"/>
      <c r="AZ46" s="3"/>
      <c r="BA46" s="11">
        <f t="shared" si="103"/>
        <v>0</v>
      </c>
      <c r="BB46" s="12"/>
      <c r="BC46" s="3"/>
      <c r="BD46" s="55">
        <f>SUM(H43:H51,K43:K51,N43:N51,Q43:Q51,T43:T51,W43:W51,Z43:Z51,AC43:AC51,Z43:Z51,AF43:AF51)</f>
        <v>49685</v>
      </c>
    </row>
    <row r="47" spans="1:56" ht="13.5" customHeight="1">
      <c r="A47" s="645"/>
      <c r="B47" s="647"/>
      <c r="C47" s="649"/>
      <c r="D47" s="651"/>
      <c r="E47" s="653"/>
      <c r="F47" s="256" t="s">
        <v>39</v>
      </c>
      <c r="G47" s="24"/>
      <c r="H47" s="11">
        <f t="shared" si="88"/>
        <v>0</v>
      </c>
      <c r="I47" s="12"/>
      <c r="J47" s="3"/>
      <c r="K47" s="11">
        <f t="shared" si="89"/>
        <v>0</v>
      </c>
      <c r="L47" s="12"/>
      <c r="M47" s="3"/>
      <c r="N47" s="11">
        <f t="shared" si="90"/>
        <v>0</v>
      </c>
      <c r="O47" s="12"/>
      <c r="P47" s="3"/>
      <c r="Q47" s="11">
        <f t="shared" si="91"/>
        <v>0</v>
      </c>
      <c r="R47" s="12"/>
      <c r="S47" s="3"/>
      <c r="T47" s="11">
        <f t="shared" si="92"/>
        <v>0</v>
      </c>
      <c r="U47" s="12"/>
      <c r="V47" s="3"/>
      <c r="W47" s="11">
        <f t="shared" si="93"/>
        <v>0</v>
      </c>
      <c r="X47" s="12"/>
      <c r="Y47" s="3"/>
      <c r="Z47" s="11">
        <f t="shared" si="94"/>
        <v>0</v>
      </c>
      <c r="AA47" s="12"/>
      <c r="AB47" s="397"/>
      <c r="AC47" s="129"/>
      <c r="AD47" s="130"/>
      <c r="AE47" s="3"/>
      <c r="AF47" s="11">
        <f>AE47-AG47</f>
        <v>0</v>
      </c>
      <c r="AG47" s="12"/>
      <c r="AH47" s="3"/>
      <c r="AI47" s="11">
        <f t="shared" si="97"/>
        <v>0</v>
      </c>
      <c r="AJ47" s="12"/>
      <c r="AK47" s="3"/>
      <c r="AL47" s="11">
        <f t="shared" si="98"/>
        <v>0</v>
      </c>
      <c r="AM47" s="12"/>
      <c r="AN47" s="3"/>
      <c r="AO47" s="11">
        <f t="shared" si="99"/>
        <v>0</v>
      </c>
      <c r="AP47" s="12"/>
      <c r="AQ47" s="3"/>
      <c r="AR47" s="11">
        <f t="shared" si="100"/>
        <v>0</v>
      </c>
      <c r="AS47" s="12"/>
      <c r="AT47" s="3"/>
      <c r="AU47" s="11">
        <f t="shared" si="101"/>
        <v>0</v>
      </c>
      <c r="AV47" s="12"/>
      <c r="AW47" s="3"/>
      <c r="AX47" s="11">
        <f t="shared" si="102"/>
        <v>0</v>
      </c>
      <c r="AY47" s="12"/>
      <c r="AZ47" s="3"/>
      <c r="BA47" s="11">
        <f t="shared" si="103"/>
        <v>0</v>
      </c>
      <c r="BB47" s="12"/>
      <c r="BC47" s="3"/>
      <c r="BD47" s="7" t="s">
        <v>40</v>
      </c>
    </row>
    <row r="48" spans="1:56" ht="13.5" customHeight="1">
      <c r="A48" s="645"/>
      <c r="B48" s="647"/>
      <c r="C48" s="649"/>
      <c r="D48" s="651"/>
      <c r="E48" s="653"/>
      <c r="F48" s="256" t="s">
        <v>41</v>
      </c>
      <c r="G48" s="24"/>
      <c r="H48" s="11"/>
      <c r="I48" s="12"/>
      <c r="J48" s="3"/>
      <c r="K48" s="11"/>
      <c r="L48" s="12"/>
      <c r="M48" s="3"/>
      <c r="N48" s="11"/>
      <c r="O48" s="12"/>
      <c r="P48" s="3"/>
      <c r="Q48" s="11"/>
      <c r="R48" s="12"/>
      <c r="S48" s="3"/>
      <c r="T48" s="11"/>
      <c r="U48" s="12"/>
      <c r="V48" s="3"/>
      <c r="W48" s="11"/>
      <c r="X48" s="12"/>
      <c r="Y48" s="174"/>
      <c r="Z48" s="11"/>
      <c r="AA48" s="174"/>
      <c r="AB48" s="358">
        <v>134029</v>
      </c>
      <c r="AC48" s="359">
        <f>AB48-AD48</f>
        <v>-95651</v>
      </c>
      <c r="AD48" s="360">
        <v>229680</v>
      </c>
      <c r="AE48" s="3"/>
      <c r="AF48" s="11"/>
      <c r="AG48" s="12"/>
      <c r="AH48" s="3"/>
      <c r="AI48" s="11"/>
      <c r="AJ48" s="12"/>
      <c r="AK48" s="3"/>
      <c r="AL48" s="11"/>
      <c r="AM48" s="12"/>
      <c r="AN48" s="3"/>
      <c r="AO48" s="11"/>
      <c r="AP48" s="12"/>
      <c r="AQ48" s="3"/>
      <c r="AR48" s="11"/>
      <c r="AS48" s="12"/>
      <c r="AT48" s="3"/>
      <c r="AU48" s="11"/>
      <c r="AV48" s="12"/>
      <c r="AW48" s="3"/>
      <c r="AX48" s="11"/>
      <c r="AY48" s="12"/>
      <c r="AZ48" s="3"/>
      <c r="BA48" s="11"/>
      <c r="BB48" s="12"/>
      <c r="BC48" s="3"/>
      <c r="BD48" s="7"/>
    </row>
    <row r="49" spans="1:56" ht="13.5" customHeight="1">
      <c r="A49" s="645"/>
      <c r="B49" s="647"/>
      <c r="C49" s="649"/>
      <c r="D49" s="651"/>
      <c r="E49" s="653"/>
      <c r="F49" s="256" t="s">
        <v>42</v>
      </c>
      <c r="G49" s="24"/>
      <c r="H49" s="11">
        <f t="shared" si="88"/>
        <v>0</v>
      </c>
      <c r="I49" s="12"/>
      <c r="J49" s="3"/>
      <c r="K49" s="11">
        <f t="shared" si="89"/>
        <v>0</v>
      </c>
      <c r="L49" s="12"/>
      <c r="M49" s="3"/>
      <c r="N49" s="11">
        <f t="shared" si="90"/>
        <v>0</v>
      </c>
      <c r="O49" s="12"/>
      <c r="P49" s="3"/>
      <c r="Q49" s="11">
        <f t="shared" si="91"/>
        <v>0</v>
      </c>
      <c r="R49" s="12"/>
      <c r="S49" s="3"/>
      <c r="T49" s="11">
        <f t="shared" si="92"/>
        <v>0</v>
      </c>
      <c r="U49" s="12"/>
      <c r="V49" s="3"/>
      <c r="W49" s="11">
        <f t="shared" si="93"/>
        <v>0</v>
      </c>
      <c r="X49" s="12"/>
      <c r="Y49" s="257"/>
      <c r="Z49" s="11">
        <f t="shared" si="94"/>
        <v>0</v>
      </c>
      <c r="AB49" s="358">
        <v>2147735</v>
      </c>
      <c r="AC49" s="359">
        <f>AB49-AD49</f>
        <v>145336</v>
      </c>
      <c r="AD49" s="360">
        <v>2002399</v>
      </c>
      <c r="AE49" s="3"/>
      <c r="AF49" s="11">
        <f t="shared" si="96"/>
        <v>0</v>
      </c>
      <c r="AG49" s="12"/>
      <c r="AH49" s="3"/>
      <c r="AI49" s="11">
        <f>AH49-AJ49</f>
        <v>0</v>
      </c>
      <c r="AJ49" s="12"/>
      <c r="AK49" s="3"/>
      <c r="AL49" s="11">
        <f t="shared" si="98"/>
        <v>0</v>
      </c>
      <c r="AM49" s="12"/>
      <c r="AN49" s="3"/>
      <c r="AO49" s="11">
        <f t="shared" si="99"/>
        <v>0</v>
      </c>
      <c r="AP49" s="12"/>
      <c r="AQ49" s="3"/>
      <c r="AR49" s="11">
        <f t="shared" si="100"/>
        <v>0</v>
      </c>
      <c r="AS49" s="12"/>
      <c r="AT49" s="3"/>
      <c r="AU49" s="11">
        <f t="shared" ref="AU49:AU51" si="104">AT49-AV49</f>
        <v>0</v>
      </c>
      <c r="AV49" s="12"/>
      <c r="AW49" s="3"/>
      <c r="AX49" s="11">
        <f t="shared" ref="AX49:AX51" si="105">AW49-AY49</f>
        <v>0</v>
      </c>
      <c r="AY49" s="12"/>
      <c r="AZ49" s="3"/>
      <c r="BA49" s="11">
        <f t="shared" ref="BA49:BA51" si="106">AZ49-BB49</f>
        <v>0</v>
      </c>
      <c r="BB49" s="12"/>
      <c r="BC49" s="3"/>
      <c r="BD49" s="55">
        <f>SUM(I43:I51,L43:L51,O43:O51,R43:R51,U43:U51,X43:X51,AA43:AA51,AD43:AD51,AG43:AG51)</f>
        <v>2587299</v>
      </c>
    </row>
    <row r="50" spans="1:56" ht="13.5" customHeight="1">
      <c r="A50" s="645"/>
      <c r="B50" s="647"/>
      <c r="C50" s="649"/>
      <c r="D50" s="651"/>
      <c r="E50" s="653"/>
      <c r="F50" s="256" t="s">
        <v>45</v>
      </c>
      <c r="G50" s="24"/>
      <c r="H50" s="11">
        <f t="shared" si="88"/>
        <v>0</v>
      </c>
      <c r="I50" s="12"/>
      <c r="J50" s="3"/>
      <c r="K50" s="11">
        <f t="shared" si="89"/>
        <v>0</v>
      </c>
      <c r="L50" s="12"/>
      <c r="M50" s="3"/>
      <c r="N50" s="11">
        <f t="shared" si="90"/>
        <v>0</v>
      </c>
      <c r="O50" s="12"/>
      <c r="P50" s="3"/>
      <c r="Q50" s="11">
        <f t="shared" si="91"/>
        <v>0</v>
      </c>
      <c r="R50" s="12"/>
      <c r="S50" s="3"/>
      <c r="T50" s="11">
        <f t="shared" si="92"/>
        <v>0</v>
      </c>
      <c r="U50" s="12"/>
      <c r="V50" s="3"/>
      <c r="W50" s="11">
        <f t="shared" si="93"/>
        <v>0</v>
      </c>
      <c r="X50" s="12"/>
      <c r="Y50" s="3"/>
      <c r="Z50" s="11">
        <f t="shared" ref="Z50:Z51" si="107">Y50-AA50</f>
        <v>0</v>
      </c>
      <c r="AA50" s="12"/>
      <c r="AB50" s="3"/>
      <c r="AC50" s="11">
        <f t="shared" ref="AC50:AC51" si="108">AB50-AD50</f>
        <v>0</v>
      </c>
      <c r="AD50" s="12"/>
      <c r="AE50" s="3"/>
      <c r="AF50" s="11">
        <f t="shared" si="96"/>
        <v>0</v>
      </c>
      <c r="AG50" s="12"/>
      <c r="AH50" s="3"/>
      <c r="AI50" s="11">
        <f t="shared" ref="AI50:AI51" si="109">AH50-AJ50</f>
        <v>0</v>
      </c>
      <c r="AJ50" s="12"/>
      <c r="AK50" s="3"/>
      <c r="AL50" s="11">
        <f t="shared" si="98"/>
        <v>0</v>
      </c>
      <c r="AM50" s="12"/>
      <c r="AN50" s="3"/>
      <c r="AO50" s="11">
        <f t="shared" si="99"/>
        <v>0</v>
      </c>
      <c r="AP50" s="12"/>
      <c r="AQ50" s="3"/>
      <c r="AR50" s="11">
        <f t="shared" si="100"/>
        <v>0</v>
      </c>
      <c r="AS50" s="12"/>
      <c r="AT50" s="3"/>
      <c r="AU50" s="11">
        <f t="shared" si="104"/>
        <v>0</v>
      </c>
      <c r="AV50" s="12"/>
      <c r="AW50" s="3"/>
      <c r="AX50" s="11">
        <f t="shared" si="105"/>
        <v>0</v>
      </c>
      <c r="AY50" s="12"/>
      <c r="AZ50" s="3"/>
      <c r="BA50" s="11">
        <f t="shared" si="106"/>
        <v>0</v>
      </c>
      <c r="BB50" s="12"/>
      <c r="BC50" s="3"/>
      <c r="BD50" s="243">
        <f>BD49/BD44</f>
        <v>0.98115839914083669</v>
      </c>
    </row>
    <row r="51" spans="1:56" ht="13.5" customHeight="1">
      <c r="A51" s="646"/>
      <c r="B51" s="648"/>
      <c r="C51" s="650"/>
      <c r="D51" s="652"/>
      <c r="E51" s="654"/>
      <c r="F51" s="258" t="s">
        <v>46</v>
      </c>
      <c r="G51" s="245"/>
      <c r="H51" s="16">
        <f t="shared" si="88"/>
        <v>0</v>
      </c>
      <c r="I51" s="17"/>
      <c r="J51" s="8"/>
      <c r="K51" s="16">
        <f t="shared" si="89"/>
        <v>0</v>
      </c>
      <c r="L51" s="17"/>
      <c r="M51" s="8"/>
      <c r="N51" s="16">
        <f t="shared" si="90"/>
        <v>0</v>
      </c>
      <c r="O51" s="17"/>
      <c r="P51" s="8"/>
      <c r="Q51" s="16">
        <f t="shared" si="91"/>
        <v>0</v>
      </c>
      <c r="R51" s="17"/>
      <c r="S51" s="8"/>
      <c r="T51" s="16">
        <f t="shared" si="92"/>
        <v>0</v>
      </c>
      <c r="U51" s="17"/>
      <c r="V51" s="8"/>
      <c r="W51" s="16">
        <f t="shared" si="93"/>
        <v>0</v>
      </c>
      <c r="X51" s="17"/>
      <c r="Y51" s="8"/>
      <c r="Z51" s="16">
        <f t="shared" si="107"/>
        <v>0</v>
      </c>
      <c r="AA51" s="17"/>
      <c r="AB51" s="8"/>
      <c r="AC51" s="16">
        <f t="shared" si="108"/>
        <v>0</v>
      </c>
      <c r="AD51" s="17"/>
      <c r="AE51" s="8"/>
      <c r="AF51" s="16">
        <f t="shared" si="96"/>
        <v>0</v>
      </c>
      <c r="AG51" s="17"/>
      <c r="AH51" s="8"/>
      <c r="AI51" s="16">
        <f t="shared" si="109"/>
        <v>0</v>
      </c>
      <c r="AJ51" s="17"/>
      <c r="AK51" s="8"/>
      <c r="AL51" s="16">
        <f t="shared" si="98"/>
        <v>0</v>
      </c>
      <c r="AM51" s="17"/>
      <c r="AN51" s="8"/>
      <c r="AO51" s="16">
        <f t="shared" si="99"/>
        <v>0</v>
      </c>
      <c r="AP51" s="17"/>
      <c r="AQ51" s="8"/>
      <c r="AR51" s="16">
        <f t="shared" si="100"/>
        <v>0</v>
      </c>
      <c r="AS51" s="17"/>
      <c r="AT51" s="8"/>
      <c r="AU51" s="16">
        <f t="shared" si="104"/>
        <v>0</v>
      </c>
      <c r="AV51" s="17"/>
      <c r="AW51" s="8"/>
      <c r="AX51" s="16">
        <f t="shared" si="105"/>
        <v>0</v>
      </c>
      <c r="AY51" s="17"/>
      <c r="AZ51" s="8"/>
      <c r="BA51" s="16">
        <f t="shared" si="106"/>
        <v>0</v>
      </c>
      <c r="BB51" s="17"/>
      <c r="BC51" s="8"/>
      <c r="BD51" s="56"/>
    </row>
    <row r="52" spans="1:56" ht="13.5" customHeight="1">
      <c r="A52" s="660" t="s">
        <v>20</v>
      </c>
      <c r="B52" s="662" t="s">
        <v>21</v>
      </c>
      <c r="C52" s="664" t="s">
        <v>22</v>
      </c>
      <c r="D52" s="662" t="s">
        <v>23</v>
      </c>
      <c r="E52" s="664" t="s">
        <v>24</v>
      </c>
      <c r="F52" s="670" t="s">
        <v>25</v>
      </c>
      <c r="G52" s="635" t="s">
        <v>26</v>
      </c>
      <c r="H52" s="636" t="s">
        <v>27</v>
      </c>
      <c r="I52" s="637" t="s">
        <v>28</v>
      </c>
      <c r="J52" s="635" t="s">
        <v>26</v>
      </c>
      <c r="K52" s="636" t="s">
        <v>27</v>
      </c>
      <c r="L52" s="637" t="s">
        <v>28</v>
      </c>
      <c r="M52" s="635" t="s">
        <v>26</v>
      </c>
      <c r="N52" s="636" t="s">
        <v>27</v>
      </c>
      <c r="O52" s="637" t="s">
        <v>28</v>
      </c>
      <c r="P52" s="635" t="s">
        <v>26</v>
      </c>
      <c r="Q52" s="636" t="s">
        <v>27</v>
      </c>
      <c r="R52" s="637" t="s">
        <v>28</v>
      </c>
      <c r="S52" s="635" t="s">
        <v>26</v>
      </c>
      <c r="T52" s="636" t="s">
        <v>27</v>
      </c>
      <c r="U52" s="637" t="s">
        <v>28</v>
      </c>
      <c r="V52" s="635" t="s">
        <v>26</v>
      </c>
      <c r="W52" s="636" t="s">
        <v>27</v>
      </c>
      <c r="X52" s="637" t="s">
        <v>28</v>
      </c>
      <c r="Y52" s="635" t="s">
        <v>26</v>
      </c>
      <c r="Z52" s="636" t="s">
        <v>27</v>
      </c>
      <c r="AA52" s="637" t="s">
        <v>28</v>
      </c>
      <c r="AB52" s="635" t="s">
        <v>26</v>
      </c>
      <c r="AC52" s="636" t="s">
        <v>27</v>
      </c>
      <c r="AD52" s="637" t="s">
        <v>28</v>
      </c>
      <c r="AE52" s="635" t="s">
        <v>26</v>
      </c>
      <c r="AF52" s="636" t="s">
        <v>27</v>
      </c>
      <c r="AG52" s="637" t="s">
        <v>28</v>
      </c>
      <c r="AH52" s="635" t="s">
        <v>26</v>
      </c>
      <c r="AI52" s="636" t="s">
        <v>27</v>
      </c>
      <c r="AJ52" s="637" t="s">
        <v>28</v>
      </c>
      <c r="AK52" s="635" t="s">
        <v>26</v>
      </c>
      <c r="AL52" s="636" t="s">
        <v>27</v>
      </c>
      <c r="AM52" s="637" t="s">
        <v>28</v>
      </c>
      <c r="AN52" s="635" t="s">
        <v>26</v>
      </c>
      <c r="AO52" s="636" t="s">
        <v>27</v>
      </c>
      <c r="AP52" s="637" t="s">
        <v>28</v>
      </c>
      <c r="AQ52" s="635" t="s">
        <v>26</v>
      </c>
      <c r="AR52" s="636" t="s">
        <v>27</v>
      </c>
      <c r="AS52" s="637" t="s">
        <v>28</v>
      </c>
      <c r="AT52" s="635" t="s">
        <v>26</v>
      </c>
      <c r="AU52" s="636" t="s">
        <v>27</v>
      </c>
      <c r="AV52" s="637" t="s">
        <v>28</v>
      </c>
      <c r="AW52" s="635" t="s">
        <v>26</v>
      </c>
      <c r="AX52" s="636" t="s">
        <v>27</v>
      </c>
      <c r="AY52" s="637" t="s">
        <v>28</v>
      </c>
      <c r="AZ52" s="635" t="s">
        <v>26</v>
      </c>
      <c r="BA52" s="636" t="s">
        <v>27</v>
      </c>
      <c r="BB52" s="637" t="s">
        <v>28</v>
      </c>
      <c r="BC52" s="635" t="s">
        <v>26</v>
      </c>
      <c r="BD52" s="665" t="s">
        <v>29</v>
      </c>
    </row>
    <row r="53" spans="1:56" ht="13.5" customHeight="1">
      <c r="A53" s="661"/>
      <c r="B53" s="663"/>
      <c r="C53" s="636"/>
      <c r="D53" s="663"/>
      <c r="E53" s="636"/>
      <c r="F53" s="671"/>
      <c r="G53" s="635"/>
      <c r="H53" s="636"/>
      <c r="I53" s="637"/>
      <c r="J53" s="635"/>
      <c r="K53" s="636"/>
      <c r="L53" s="637"/>
      <c r="M53" s="635"/>
      <c r="N53" s="636"/>
      <c r="O53" s="637"/>
      <c r="P53" s="635"/>
      <c r="Q53" s="636"/>
      <c r="R53" s="637"/>
      <c r="S53" s="635"/>
      <c r="T53" s="636"/>
      <c r="U53" s="637"/>
      <c r="V53" s="635"/>
      <c r="W53" s="636"/>
      <c r="X53" s="637"/>
      <c r="Y53" s="635"/>
      <c r="Z53" s="636"/>
      <c r="AA53" s="637"/>
      <c r="AB53" s="635"/>
      <c r="AC53" s="636"/>
      <c r="AD53" s="637"/>
      <c r="AE53" s="635"/>
      <c r="AF53" s="636"/>
      <c r="AG53" s="637"/>
      <c r="AH53" s="635"/>
      <c r="AI53" s="636"/>
      <c r="AJ53" s="637"/>
      <c r="AK53" s="635"/>
      <c r="AL53" s="636"/>
      <c r="AM53" s="637"/>
      <c r="AN53" s="635"/>
      <c r="AO53" s="636"/>
      <c r="AP53" s="637"/>
      <c r="AQ53" s="635"/>
      <c r="AR53" s="636"/>
      <c r="AS53" s="637"/>
      <c r="AT53" s="635"/>
      <c r="AU53" s="636"/>
      <c r="AV53" s="637"/>
      <c r="AW53" s="635"/>
      <c r="AX53" s="636"/>
      <c r="AY53" s="637"/>
      <c r="AZ53" s="635"/>
      <c r="BA53" s="636"/>
      <c r="BB53" s="637"/>
      <c r="BC53" s="635"/>
      <c r="BD53" s="665"/>
    </row>
    <row r="54" spans="1:56" ht="13.5" customHeight="1">
      <c r="A54" s="645" t="s">
        <v>55</v>
      </c>
      <c r="B54" s="647">
        <v>3367</v>
      </c>
      <c r="C54" s="649">
        <v>2401834</v>
      </c>
      <c r="D54" s="732" t="s">
        <v>56</v>
      </c>
      <c r="E54" s="653" t="s">
        <v>52</v>
      </c>
      <c r="F54" s="256" t="s">
        <v>33</v>
      </c>
      <c r="G54" s="24"/>
      <c r="H54" s="9">
        <f t="shared" ref="H54:H59" si="110">G54-I54</f>
        <v>0</v>
      </c>
      <c r="I54" s="10"/>
      <c r="J54" s="3"/>
      <c r="K54" s="9">
        <f t="shared" ref="K54:K59" si="111">J54-L54</f>
        <v>0</v>
      </c>
      <c r="L54" s="10"/>
      <c r="M54" s="3"/>
      <c r="N54" s="9">
        <f t="shared" ref="N54:N59" si="112">M54-O54</f>
        <v>0</v>
      </c>
      <c r="O54" s="10"/>
      <c r="P54" s="3"/>
      <c r="Q54" s="9">
        <f t="shared" ref="Q54:Q59" si="113">P54-R54</f>
        <v>0</v>
      </c>
      <c r="R54" s="10"/>
      <c r="S54" s="3"/>
      <c r="T54" s="9">
        <f t="shared" ref="T54:T59" si="114">S54-U54</f>
        <v>0</v>
      </c>
      <c r="U54" s="10"/>
      <c r="V54" s="3"/>
      <c r="W54" s="9">
        <f t="shared" ref="W54:W59" si="115">V54-X54</f>
        <v>0</v>
      </c>
      <c r="X54" s="10"/>
      <c r="Y54" s="3"/>
      <c r="Z54" s="9">
        <f t="shared" ref="Z54:Z59" si="116">Y54-AA54</f>
        <v>0</v>
      </c>
      <c r="AA54" s="10"/>
      <c r="AB54" s="24"/>
      <c r="AC54" s="9">
        <f t="shared" ref="AC54:AC59" si="117">AB54-AD54</f>
        <v>0</v>
      </c>
      <c r="AD54" s="10"/>
      <c r="AE54" s="24"/>
      <c r="AF54" s="9">
        <f t="shared" ref="AF54:AF59" si="118">AE54-AG54</f>
        <v>0</v>
      </c>
      <c r="AG54" s="10"/>
      <c r="AH54" s="3"/>
      <c r="AI54" s="9">
        <f t="shared" ref="AI54:AI59" si="119">AH54-AJ54</f>
        <v>0</v>
      </c>
      <c r="AJ54" s="10"/>
      <c r="AK54" s="3"/>
      <c r="AL54" s="9">
        <f t="shared" ref="AL54:AL59" si="120">AK54-AM54</f>
        <v>0</v>
      </c>
      <c r="AM54" s="10"/>
      <c r="AN54" s="3"/>
      <c r="AO54" s="9">
        <f t="shared" ref="AO54:AO59" si="121">AN54-AP54</f>
        <v>0</v>
      </c>
      <c r="AP54" s="10"/>
      <c r="AQ54" s="3"/>
      <c r="AR54" s="9">
        <f t="shared" ref="AR54:AR59" si="122">AQ54-AS54</f>
        <v>0</v>
      </c>
      <c r="AS54" s="10"/>
      <c r="AT54" s="3"/>
      <c r="AU54" s="9">
        <f t="shared" ref="AU54:AU60" si="123">AT54-AV54</f>
        <v>0</v>
      </c>
      <c r="AV54" s="10"/>
      <c r="AW54" s="3"/>
      <c r="AX54" s="9">
        <f t="shared" ref="AX54:AX64" si="124">AW54-AY54</f>
        <v>0</v>
      </c>
      <c r="AY54" s="10"/>
      <c r="AZ54" s="3"/>
      <c r="BA54" s="9">
        <f t="shared" ref="BA54:BA64" si="125">AZ54-BB54</f>
        <v>0</v>
      </c>
      <c r="BB54" s="10"/>
      <c r="BC54" s="3"/>
      <c r="BD54" s="4" t="s">
        <v>34</v>
      </c>
    </row>
    <row r="55" spans="1:56" ht="13.5" customHeight="1">
      <c r="A55" s="645"/>
      <c r="B55" s="647"/>
      <c r="C55" s="649"/>
      <c r="D55" s="651"/>
      <c r="E55" s="653"/>
      <c r="F55" s="256" t="s">
        <v>35</v>
      </c>
      <c r="G55" s="24"/>
      <c r="H55" s="11">
        <f t="shared" si="110"/>
        <v>0</v>
      </c>
      <c r="I55" s="12"/>
      <c r="J55" s="3"/>
      <c r="K55" s="11">
        <f t="shared" si="111"/>
        <v>0</v>
      </c>
      <c r="L55" s="12"/>
      <c r="M55" s="3"/>
      <c r="N55" s="11">
        <f t="shared" si="112"/>
        <v>0</v>
      </c>
      <c r="O55" s="12"/>
      <c r="P55" s="3"/>
      <c r="Q55" s="11">
        <f t="shared" si="113"/>
        <v>0</v>
      </c>
      <c r="R55" s="12"/>
      <c r="S55" s="397"/>
      <c r="T55" s="129">
        <f t="shared" si="114"/>
        <v>0</v>
      </c>
      <c r="U55" s="130"/>
      <c r="V55" s="3"/>
      <c r="W55" s="11">
        <f t="shared" si="115"/>
        <v>0</v>
      </c>
      <c r="X55" s="12"/>
      <c r="Y55" s="3"/>
      <c r="Z55" s="11">
        <f t="shared" si="116"/>
        <v>0</v>
      </c>
      <c r="AA55" s="12"/>
      <c r="AB55" s="24"/>
      <c r="AC55" s="11">
        <f t="shared" si="117"/>
        <v>0</v>
      </c>
      <c r="AD55" s="12"/>
      <c r="AE55" s="24"/>
      <c r="AF55" s="11">
        <f t="shared" si="118"/>
        <v>0</v>
      </c>
      <c r="AG55" s="12"/>
      <c r="AH55" s="3"/>
      <c r="AI55" s="11">
        <f t="shared" si="119"/>
        <v>0</v>
      </c>
      <c r="AJ55" s="12"/>
      <c r="AK55" s="361">
        <v>100800</v>
      </c>
      <c r="AL55" s="362">
        <f t="shared" si="120"/>
        <v>100800</v>
      </c>
      <c r="AM55" s="363"/>
      <c r="AN55" s="3"/>
      <c r="AO55" s="11">
        <f t="shared" si="121"/>
        <v>0</v>
      </c>
      <c r="AP55" s="12"/>
      <c r="AQ55" s="3"/>
      <c r="AR55" s="11">
        <f t="shared" si="122"/>
        <v>0</v>
      </c>
      <c r="AS55" s="12"/>
      <c r="AT55" s="3"/>
      <c r="AU55" s="11">
        <f t="shared" si="123"/>
        <v>0</v>
      </c>
      <c r="AV55" s="12"/>
      <c r="AW55" s="3"/>
      <c r="AX55" s="11">
        <f t="shared" si="124"/>
        <v>0</v>
      </c>
      <c r="AY55" s="12"/>
      <c r="AZ55" s="3"/>
      <c r="BA55" s="11">
        <f t="shared" si="125"/>
        <v>0</v>
      </c>
      <c r="BB55" s="12"/>
      <c r="BC55" s="3"/>
      <c r="BD55" s="55">
        <f>SUM(G54:G64,J54:J64,M54:M64,P54:P64,S54:S64,V54:V64,Y54:Y64,AB54:AB64,AE54:AE64)</f>
        <v>0</v>
      </c>
    </row>
    <row r="56" spans="1:56" ht="13.5" customHeight="1">
      <c r="A56" s="645"/>
      <c r="B56" s="647"/>
      <c r="C56" s="649"/>
      <c r="D56" s="651"/>
      <c r="E56" s="653"/>
      <c r="F56" s="256" t="s">
        <v>36</v>
      </c>
      <c r="G56" s="24"/>
      <c r="H56" s="11">
        <f t="shared" si="110"/>
        <v>0</v>
      </c>
      <c r="I56" s="12"/>
      <c r="J56" s="3"/>
      <c r="K56" s="11">
        <f t="shared" si="111"/>
        <v>0</v>
      </c>
      <c r="L56" s="12"/>
      <c r="M56" s="3"/>
      <c r="N56" s="11">
        <f t="shared" si="112"/>
        <v>0</v>
      </c>
      <c r="O56" s="12"/>
      <c r="P56" s="3"/>
      <c r="Q56" s="11">
        <f t="shared" si="113"/>
        <v>0</v>
      </c>
      <c r="R56" s="12"/>
      <c r="S56" s="3"/>
      <c r="T56" s="11">
        <f t="shared" si="114"/>
        <v>0</v>
      </c>
      <c r="U56" s="12"/>
      <c r="V56" s="3"/>
      <c r="W56" s="11">
        <f t="shared" si="115"/>
        <v>0</v>
      </c>
      <c r="X56" s="12"/>
      <c r="Y56" s="3"/>
      <c r="Z56" s="11">
        <f t="shared" si="116"/>
        <v>0</v>
      </c>
      <c r="AA56" s="12"/>
      <c r="AB56" s="24"/>
      <c r="AC56" s="11">
        <f t="shared" si="117"/>
        <v>0</v>
      </c>
      <c r="AD56" s="12"/>
      <c r="AE56" s="24"/>
      <c r="AF56" s="11">
        <f t="shared" si="118"/>
        <v>0</v>
      </c>
      <c r="AG56" s="12"/>
      <c r="AH56" s="3"/>
      <c r="AI56" s="11">
        <f t="shared" si="119"/>
        <v>0</v>
      </c>
      <c r="AJ56" s="12"/>
      <c r="AK56" s="3"/>
      <c r="AL56" s="11">
        <f t="shared" si="120"/>
        <v>0</v>
      </c>
      <c r="AM56" s="12"/>
      <c r="AN56" s="3"/>
      <c r="AO56" s="11">
        <f t="shared" si="121"/>
        <v>0</v>
      </c>
      <c r="AP56" s="12"/>
      <c r="AQ56" s="3"/>
      <c r="AR56" s="11">
        <f t="shared" si="122"/>
        <v>0</v>
      </c>
      <c r="AS56" s="12"/>
      <c r="AT56" s="3"/>
      <c r="AU56" s="11">
        <f t="shared" si="123"/>
        <v>0</v>
      </c>
      <c r="AV56" s="12"/>
      <c r="AW56" s="3"/>
      <c r="AX56" s="11">
        <f t="shared" si="124"/>
        <v>0</v>
      </c>
      <c r="AY56" s="12"/>
      <c r="AZ56" s="3"/>
      <c r="BA56" s="11">
        <f t="shared" si="125"/>
        <v>0</v>
      </c>
      <c r="BB56" s="12"/>
      <c r="BC56" s="3"/>
      <c r="BD56" s="7" t="s">
        <v>37</v>
      </c>
    </row>
    <row r="57" spans="1:56" ht="13.5" customHeight="1">
      <c r="A57" s="645"/>
      <c r="B57" s="647"/>
      <c r="C57" s="649"/>
      <c r="D57" s="651"/>
      <c r="E57" s="653"/>
      <c r="F57" s="256" t="s">
        <v>38</v>
      </c>
      <c r="G57" s="24"/>
      <c r="H57" s="11">
        <f t="shared" si="110"/>
        <v>0</v>
      </c>
      <c r="I57" s="12"/>
      <c r="J57" s="3"/>
      <c r="K57" s="11">
        <f t="shared" si="111"/>
        <v>0</v>
      </c>
      <c r="L57" s="12"/>
      <c r="M57" s="3"/>
      <c r="N57" s="11">
        <f t="shared" si="112"/>
        <v>0</v>
      </c>
      <c r="O57" s="12"/>
      <c r="P57" s="3"/>
      <c r="Q57" s="11">
        <f t="shared" si="113"/>
        <v>0</v>
      </c>
      <c r="R57" s="12"/>
      <c r="S57" s="3"/>
      <c r="T57" s="11">
        <f t="shared" si="114"/>
        <v>0</v>
      </c>
      <c r="U57" s="12"/>
      <c r="V57" s="3"/>
      <c r="W57" s="11">
        <f t="shared" si="115"/>
        <v>0</v>
      </c>
      <c r="X57" s="12"/>
      <c r="Y57" s="3"/>
      <c r="Z57" s="11">
        <f t="shared" si="116"/>
        <v>0</v>
      </c>
      <c r="AA57" s="12"/>
      <c r="AB57" s="24"/>
      <c r="AC57" s="11">
        <f t="shared" si="117"/>
        <v>0</v>
      </c>
      <c r="AD57" s="12"/>
      <c r="AE57" s="24"/>
      <c r="AF57" s="11">
        <f t="shared" si="118"/>
        <v>0</v>
      </c>
      <c r="AG57" s="12"/>
      <c r="AH57" s="3"/>
      <c r="AI57" s="11">
        <f t="shared" si="119"/>
        <v>0</v>
      </c>
      <c r="AJ57" s="12"/>
      <c r="AK57" s="3"/>
      <c r="AL57" s="11">
        <f t="shared" si="120"/>
        <v>0</v>
      </c>
      <c r="AM57" s="12"/>
      <c r="AN57" s="397"/>
      <c r="AO57" s="129">
        <f t="shared" si="121"/>
        <v>0</v>
      </c>
      <c r="AP57" s="130"/>
      <c r="AQ57" s="358">
        <v>256460</v>
      </c>
      <c r="AR57" s="359">
        <f t="shared" si="122"/>
        <v>256460</v>
      </c>
      <c r="AS57" s="360"/>
      <c r="AT57" s="3"/>
      <c r="AU57" s="11">
        <f t="shared" si="123"/>
        <v>0</v>
      </c>
      <c r="AV57" s="12"/>
      <c r="AW57" s="3"/>
      <c r="AX57" s="11">
        <f t="shared" si="124"/>
        <v>0</v>
      </c>
      <c r="AY57" s="12"/>
      <c r="AZ57" s="3"/>
      <c r="BA57" s="11">
        <f t="shared" si="125"/>
        <v>0</v>
      </c>
      <c r="BB57" s="12"/>
      <c r="BC57" s="3"/>
      <c r="BD57" s="55">
        <f>SUM(H54:H64,K54:K64,N54:N64,Q54:Q64,T54:T64,W54:W64,Z54:Z64,AC54:AC64,Z54:Z64,AF54:AF64)</f>
        <v>0</v>
      </c>
    </row>
    <row r="58" spans="1:56" ht="13.5" customHeight="1">
      <c r="A58" s="645"/>
      <c r="B58" s="647"/>
      <c r="C58" s="649"/>
      <c r="D58" s="651"/>
      <c r="E58" s="653"/>
      <c r="F58" s="256" t="s">
        <v>39</v>
      </c>
      <c r="G58" s="24"/>
      <c r="H58" s="11">
        <f t="shared" si="110"/>
        <v>0</v>
      </c>
      <c r="I58" s="12"/>
      <c r="J58" s="3"/>
      <c r="K58" s="11">
        <f t="shared" si="111"/>
        <v>0</v>
      </c>
      <c r="L58" s="12"/>
      <c r="M58" s="3"/>
      <c r="N58" s="11">
        <f t="shared" si="112"/>
        <v>0</v>
      </c>
      <c r="O58" s="12"/>
      <c r="P58" s="3"/>
      <c r="Q58" s="11">
        <f t="shared" si="113"/>
        <v>0</v>
      </c>
      <c r="R58" s="12"/>
      <c r="S58" s="3"/>
      <c r="T58" s="11">
        <f t="shared" si="114"/>
        <v>0</v>
      </c>
      <c r="U58" s="12"/>
      <c r="V58" s="3"/>
      <c r="W58" s="11">
        <f t="shared" si="115"/>
        <v>0</v>
      </c>
      <c r="X58" s="12"/>
      <c r="Y58" s="3"/>
      <c r="Z58" s="11">
        <f t="shared" si="116"/>
        <v>0</v>
      </c>
      <c r="AA58" s="12"/>
      <c r="AB58" s="24"/>
      <c r="AC58" s="11">
        <f t="shared" si="117"/>
        <v>0</v>
      </c>
      <c r="AD58" s="12"/>
      <c r="AE58" s="24"/>
      <c r="AF58" s="11">
        <f t="shared" si="118"/>
        <v>0</v>
      </c>
      <c r="AG58" s="12"/>
      <c r="AH58" s="3"/>
      <c r="AI58" s="11">
        <f t="shared" si="119"/>
        <v>0</v>
      </c>
      <c r="AJ58" s="12"/>
      <c r="AK58" s="3"/>
      <c r="AL58" s="11">
        <f t="shared" si="120"/>
        <v>0</v>
      </c>
      <c r="AM58" s="12"/>
      <c r="AN58" s="3"/>
      <c r="AO58" s="11">
        <f t="shared" si="121"/>
        <v>0</v>
      </c>
      <c r="AP58" s="12"/>
      <c r="AQ58" s="3"/>
      <c r="AR58" s="11">
        <f t="shared" si="122"/>
        <v>0</v>
      </c>
      <c r="AS58" s="12"/>
      <c r="AT58" s="3"/>
      <c r="AU58" s="11">
        <f t="shared" si="123"/>
        <v>0</v>
      </c>
      <c r="AV58" s="12"/>
      <c r="AW58" s="3"/>
      <c r="AX58" s="11">
        <f t="shared" si="124"/>
        <v>0</v>
      </c>
      <c r="AY58" s="12"/>
      <c r="AZ58" s="3"/>
      <c r="BA58" s="11">
        <f t="shared" si="125"/>
        <v>0</v>
      </c>
      <c r="BB58" s="12"/>
      <c r="BC58" s="3"/>
      <c r="BD58" s="7" t="s">
        <v>40</v>
      </c>
    </row>
    <row r="59" spans="1:56" ht="13.5" customHeight="1">
      <c r="A59" s="645"/>
      <c r="B59" s="647"/>
      <c r="C59" s="649"/>
      <c r="D59" s="651"/>
      <c r="E59" s="653"/>
      <c r="F59" s="256" t="s">
        <v>57</v>
      </c>
      <c r="G59" s="24"/>
      <c r="H59" s="11">
        <f t="shared" si="110"/>
        <v>0</v>
      </c>
      <c r="I59" s="12"/>
      <c r="J59" s="3"/>
      <c r="K59" s="11">
        <f t="shared" si="111"/>
        <v>0</v>
      </c>
      <c r="L59" s="12"/>
      <c r="M59" s="3"/>
      <c r="N59" s="11">
        <f t="shared" si="112"/>
        <v>0</v>
      </c>
      <c r="O59" s="12"/>
      <c r="P59" s="3"/>
      <c r="Q59" s="11">
        <f t="shared" si="113"/>
        <v>0</v>
      </c>
      <c r="R59" s="12"/>
      <c r="S59" s="3"/>
      <c r="T59" s="11">
        <f t="shared" si="114"/>
        <v>0</v>
      </c>
      <c r="U59" s="12"/>
      <c r="V59" s="3"/>
      <c r="W59" s="11">
        <f t="shared" si="115"/>
        <v>0</v>
      </c>
      <c r="X59" s="12"/>
      <c r="Y59" s="3"/>
      <c r="Z59" s="11">
        <f t="shared" si="116"/>
        <v>0</v>
      </c>
      <c r="AA59" s="12"/>
      <c r="AB59" s="24"/>
      <c r="AC59" s="11">
        <f t="shared" si="117"/>
        <v>0</v>
      </c>
      <c r="AD59" s="12"/>
      <c r="AE59" s="24"/>
      <c r="AF59" s="11">
        <f t="shared" si="118"/>
        <v>0</v>
      </c>
      <c r="AG59" s="12"/>
      <c r="AH59" s="3"/>
      <c r="AI59" s="11">
        <f t="shared" si="119"/>
        <v>0</v>
      </c>
      <c r="AJ59" s="12"/>
      <c r="AK59" s="3"/>
      <c r="AL59" s="11">
        <f t="shared" si="120"/>
        <v>0</v>
      </c>
      <c r="AM59" s="12"/>
      <c r="AN59" s="3"/>
      <c r="AO59" s="11">
        <f t="shared" si="121"/>
        <v>0</v>
      </c>
      <c r="AP59" s="12"/>
      <c r="AQ59" s="3"/>
      <c r="AR59" s="11">
        <f t="shared" si="122"/>
        <v>0</v>
      </c>
      <c r="AS59" s="12"/>
      <c r="AT59" s="3"/>
      <c r="AU59" s="11">
        <f t="shared" si="123"/>
        <v>0</v>
      </c>
      <c r="AV59" s="12"/>
      <c r="AW59" s="3"/>
      <c r="AX59" s="11">
        <f t="shared" si="124"/>
        <v>0</v>
      </c>
      <c r="AY59" s="12"/>
      <c r="AZ59" s="3"/>
      <c r="BA59" s="11">
        <f t="shared" si="125"/>
        <v>0</v>
      </c>
      <c r="BB59" s="12"/>
      <c r="BC59" s="3"/>
      <c r="BD59" s="55">
        <f>SUM(I54:I64,L54:L64,O54:O64,R54:R64,U54:U64,X54:X64,AA54:AA64,AD54:AD64,AG54:AG64)</f>
        <v>0</v>
      </c>
    </row>
    <row r="60" spans="1:56" ht="13.5" customHeight="1">
      <c r="A60" s="645"/>
      <c r="B60" s="647"/>
      <c r="C60" s="649"/>
      <c r="D60" s="651"/>
      <c r="E60" s="653"/>
      <c r="F60" s="256" t="s">
        <v>41</v>
      </c>
      <c r="G60" s="24"/>
      <c r="H60" s="11"/>
      <c r="I60" s="12"/>
      <c r="J60" s="3"/>
      <c r="K60" s="11"/>
      <c r="L60" s="12"/>
      <c r="M60" s="3"/>
      <c r="N60" s="11"/>
      <c r="O60" s="12"/>
      <c r="P60" s="3"/>
      <c r="Q60" s="11"/>
      <c r="R60" s="12"/>
      <c r="S60" s="3"/>
      <c r="T60" s="11"/>
      <c r="U60" s="12"/>
      <c r="V60" s="3"/>
      <c r="W60" s="11"/>
      <c r="X60" s="12"/>
      <c r="Y60" s="3"/>
      <c r="Z60" s="11"/>
      <c r="AA60" s="12"/>
      <c r="AB60" s="24"/>
      <c r="AC60" s="11"/>
      <c r="AD60" s="12"/>
      <c r="AE60" s="24"/>
      <c r="AF60" s="11"/>
      <c r="AG60" s="12"/>
      <c r="AH60" s="3"/>
      <c r="AI60" s="11"/>
      <c r="AJ60" s="12"/>
      <c r="AK60" s="3"/>
      <c r="AL60" s="11"/>
      <c r="AM60" s="12"/>
      <c r="AN60" s="3"/>
      <c r="AO60" s="11"/>
      <c r="AP60" s="12"/>
      <c r="AQ60" s="3"/>
      <c r="AR60" s="11"/>
      <c r="AS60" s="12"/>
      <c r="AT60" s="397"/>
      <c r="AU60" s="129">
        <f t="shared" si="123"/>
        <v>0</v>
      </c>
      <c r="AV60" s="130"/>
      <c r="AW60" s="397"/>
      <c r="AX60" s="129">
        <f t="shared" si="124"/>
        <v>0</v>
      </c>
      <c r="AY60" s="130"/>
      <c r="AZ60" s="397"/>
      <c r="BA60" s="129">
        <f t="shared" si="125"/>
        <v>0</v>
      </c>
      <c r="BB60" s="130"/>
      <c r="BC60" s="3">
        <v>257620</v>
      </c>
      <c r="BD60" s="55"/>
    </row>
    <row r="61" spans="1:56" ht="13.5" customHeight="1">
      <c r="A61" s="645"/>
      <c r="B61" s="647"/>
      <c r="C61" s="649"/>
      <c r="D61" s="651"/>
      <c r="E61" s="653"/>
      <c r="F61" s="256" t="s">
        <v>42</v>
      </c>
      <c r="G61" s="24"/>
      <c r="H61" s="11"/>
      <c r="I61" s="12"/>
      <c r="J61" s="3"/>
      <c r="K61" s="11"/>
      <c r="L61" s="12"/>
      <c r="M61" s="3"/>
      <c r="N61" s="11"/>
      <c r="O61" s="12"/>
      <c r="P61" s="3"/>
      <c r="Q61" s="11"/>
      <c r="R61" s="12"/>
      <c r="S61" s="3"/>
      <c r="T61" s="11"/>
      <c r="U61" s="12"/>
      <c r="V61" s="3"/>
      <c r="W61" s="11"/>
      <c r="X61" s="12"/>
      <c r="Y61" s="3"/>
      <c r="Z61" s="11">
        <f t="shared" ref="Z61:Z64" si="126">Y61-AA61</f>
        <v>0</v>
      </c>
      <c r="AA61" s="12"/>
      <c r="AB61" s="24"/>
      <c r="AC61" s="11">
        <v>0</v>
      </c>
      <c r="AD61" s="12"/>
      <c r="AE61" s="24"/>
      <c r="AF61" s="11">
        <v>0</v>
      </c>
      <c r="AG61" s="12"/>
      <c r="AH61" s="3"/>
      <c r="AI61" s="11">
        <f t="shared" ref="AI61:AI64" si="127">AH61-AJ61</f>
        <v>0</v>
      </c>
      <c r="AJ61" s="12"/>
      <c r="AK61" s="3"/>
      <c r="AL61" s="11">
        <f t="shared" ref="AL61:AL64" si="128">AK61-AM61</f>
        <v>0</v>
      </c>
      <c r="AM61" s="12"/>
      <c r="AN61" s="3"/>
      <c r="AO61" s="11">
        <f t="shared" ref="AO61:AO64" si="129">AN61-AP61</f>
        <v>0</v>
      </c>
      <c r="AP61" s="12"/>
      <c r="AQ61" s="3"/>
      <c r="AR61" s="11">
        <f t="shared" ref="AR61:AR64" si="130">AQ61-AS61</f>
        <v>0</v>
      </c>
      <c r="AS61" s="12"/>
      <c r="AT61" s="397"/>
      <c r="AU61" s="129">
        <f t="shared" ref="AU61:AU64" si="131">AT61-AV61</f>
        <v>0</v>
      </c>
      <c r="AV61" s="130"/>
      <c r="AW61" s="397"/>
      <c r="AX61" s="129">
        <f t="shared" si="124"/>
        <v>0</v>
      </c>
      <c r="AY61" s="130"/>
      <c r="AZ61" s="397"/>
      <c r="BA61" s="129">
        <f t="shared" si="125"/>
        <v>0</v>
      </c>
      <c r="BB61" s="130"/>
      <c r="BC61" s="3">
        <v>833320</v>
      </c>
      <c r="BD61" s="55"/>
    </row>
    <row r="62" spans="1:56" ht="13.5" customHeight="1">
      <c r="A62" s="645"/>
      <c r="B62" s="647"/>
      <c r="C62" s="649"/>
      <c r="D62" s="651"/>
      <c r="E62" s="653"/>
      <c r="F62" s="256" t="s">
        <v>43</v>
      </c>
      <c r="G62" s="24"/>
      <c r="H62" s="11">
        <f t="shared" ref="H62:H64" si="132">G62-I62</f>
        <v>0</v>
      </c>
      <c r="I62" s="12"/>
      <c r="J62" s="3"/>
      <c r="K62" s="11">
        <f t="shared" ref="K62:K64" si="133">J62-L62</f>
        <v>0</v>
      </c>
      <c r="L62" s="12"/>
      <c r="M62" s="3"/>
      <c r="N62" s="11">
        <f t="shared" ref="N62:N64" si="134">M62-O62</f>
        <v>0</v>
      </c>
      <c r="O62" s="12"/>
      <c r="P62" s="3"/>
      <c r="Q62" s="11">
        <f t="shared" ref="Q62:Q64" si="135">P62-R62</f>
        <v>0</v>
      </c>
      <c r="R62" s="12"/>
      <c r="S62" s="3"/>
      <c r="T62" s="11">
        <f t="shared" ref="T62:T64" si="136">S62-U62</f>
        <v>0</v>
      </c>
      <c r="U62" s="12"/>
      <c r="V62" s="3"/>
      <c r="W62" s="11">
        <f t="shared" ref="W62:W64" si="137">V62-X62</f>
        <v>0</v>
      </c>
      <c r="X62" s="12"/>
      <c r="Y62" s="3"/>
      <c r="Z62" s="11">
        <f t="shared" si="126"/>
        <v>0</v>
      </c>
      <c r="AA62" s="12"/>
      <c r="AB62" s="24"/>
      <c r="AC62" s="11">
        <f t="shared" ref="AC62:AC64" si="138">AB62-AD62</f>
        <v>0</v>
      </c>
      <c r="AD62" s="12"/>
      <c r="AE62" s="24"/>
      <c r="AF62" s="11">
        <f t="shared" ref="AF62:AF64" si="139">AE62-AG62</f>
        <v>0</v>
      </c>
      <c r="AG62" s="12"/>
      <c r="AH62" s="3"/>
      <c r="AI62" s="11">
        <f t="shared" si="127"/>
        <v>0</v>
      </c>
      <c r="AJ62" s="12"/>
      <c r="AK62" s="3"/>
      <c r="AL62" s="11">
        <f t="shared" si="128"/>
        <v>0</v>
      </c>
      <c r="AM62" s="12"/>
      <c r="AN62" s="3"/>
      <c r="AO62" s="11">
        <f t="shared" si="129"/>
        <v>0</v>
      </c>
      <c r="AP62" s="12"/>
      <c r="AQ62" s="3"/>
      <c r="AR62" s="11">
        <f t="shared" si="130"/>
        <v>0</v>
      </c>
      <c r="AS62" s="12"/>
      <c r="AT62" s="3"/>
      <c r="AU62" s="11">
        <f t="shared" si="131"/>
        <v>0</v>
      </c>
      <c r="AV62" s="12"/>
      <c r="AW62" s="3"/>
      <c r="AX62" s="11">
        <f t="shared" si="124"/>
        <v>0</v>
      </c>
      <c r="AY62" s="12"/>
      <c r="AZ62" s="3"/>
      <c r="BA62" s="11">
        <f t="shared" si="125"/>
        <v>0</v>
      </c>
      <c r="BB62" s="12"/>
      <c r="BC62" s="3"/>
      <c r="BD62" s="7" t="s">
        <v>44</v>
      </c>
    </row>
    <row r="63" spans="1:56" ht="13.5" customHeight="1">
      <c r="A63" s="645"/>
      <c r="B63" s="647"/>
      <c r="C63" s="649"/>
      <c r="D63" s="651"/>
      <c r="E63" s="653"/>
      <c r="F63" s="256" t="s">
        <v>45</v>
      </c>
      <c r="G63" s="24"/>
      <c r="H63" s="11">
        <f t="shared" si="132"/>
        <v>0</v>
      </c>
      <c r="I63" s="12"/>
      <c r="J63" s="3"/>
      <c r="K63" s="11">
        <f t="shared" si="133"/>
        <v>0</v>
      </c>
      <c r="L63" s="12"/>
      <c r="M63" s="3"/>
      <c r="N63" s="11">
        <f t="shared" si="134"/>
        <v>0</v>
      </c>
      <c r="O63" s="12"/>
      <c r="P63" s="3"/>
      <c r="Q63" s="11">
        <f t="shared" si="135"/>
        <v>0</v>
      </c>
      <c r="R63" s="12"/>
      <c r="S63" s="3"/>
      <c r="T63" s="11">
        <f t="shared" si="136"/>
        <v>0</v>
      </c>
      <c r="U63" s="12"/>
      <c r="V63" s="3"/>
      <c r="W63" s="11">
        <f t="shared" si="137"/>
        <v>0</v>
      </c>
      <c r="X63" s="12"/>
      <c r="Y63" s="397"/>
      <c r="Z63" s="397">
        <f t="shared" si="126"/>
        <v>0</v>
      </c>
      <c r="AA63" s="130"/>
      <c r="AB63" s="24"/>
      <c r="AC63" s="11">
        <f t="shared" si="138"/>
        <v>0</v>
      </c>
      <c r="AD63" s="12"/>
      <c r="AE63" s="24"/>
      <c r="AF63" s="11">
        <f t="shared" si="139"/>
        <v>0</v>
      </c>
      <c r="AG63" s="12"/>
      <c r="AH63" s="3"/>
      <c r="AI63" s="11">
        <f t="shared" si="127"/>
        <v>0</v>
      </c>
      <c r="AJ63" s="12"/>
      <c r="AK63" s="3"/>
      <c r="AL63" s="11">
        <f t="shared" si="128"/>
        <v>0</v>
      </c>
      <c r="AM63" s="12"/>
      <c r="AN63" s="3"/>
      <c r="AO63" s="11">
        <f t="shared" si="129"/>
        <v>0</v>
      </c>
      <c r="AP63" s="12"/>
      <c r="AQ63" s="3"/>
      <c r="AR63" s="11">
        <f t="shared" si="130"/>
        <v>0</v>
      </c>
      <c r="AS63" s="12"/>
      <c r="AT63" s="3"/>
      <c r="AU63" s="11">
        <f t="shared" si="131"/>
        <v>0</v>
      </c>
      <c r="AV63" s="12"/>
      <c r="AW63" s="3"/>
      <c r="AX63" s="11">
        <f t="shared" si="124"/>
        <v>0</v>
      </c>
      <c r="AY63" s="12"/>
      <c r="AZ63" s="3"/>
      <c r="BA63" s="11">
        <f t="shared" si="125"/>
        <v>0</v>
      </c>
      <c r="BB63" s="12"/>
      <c r="BC63" s="3"/>
      <c r="BD63" s="243" t="e">
        <f>BD59/BD55</f>
        <v>#DIV/0!</v>
      </c>
    </row>
    <row r="64" spans="1:56" ht="13.5" customHeight="1">
      <c r="A64" s="646"/>
      <c r="B64" s="648"/>
      <c r="C64" s="650"/>
      <c r="D64" s="652"/>
      <c r="E64" s="654"/>
      <c r="F64" s="258" t="s">
        <v>46</v>
      </c>
      <c r="G64" s="245"/>
      <c r="H64" s="16">
        <f t="shared" si="132"/>
        <v>0</v>
      </c>
      <c r="I64" s="17"/>
      <c r="J64" s="8"/>
      <c r="K64" s="16">
        <f t="shared" si="133"/>
        <v>0</v>
      </c>
      <c r="L64" s="17"/>
      <c r="M64" s="8"/>
      <c r="N64" s="16">
        <f t="shared" si="134"/>
        <v>0</v>
      </c>
      <c r="O64" s="17"/>
      <c r="P64" s="8"/>
      <c r="Q64" s="16">
        <f t="shared" si="135"/>
        <v>0</v>
      </c>
      <c r="R64" s="17"/>
      <c r="S64" s="18"/>
      <c r="T64" s="19">
        <f t="shared" si="136"/>
        <v>0</v>
      </c>
      <c r="U64" s="20"/>
      <c r="V64" s="18"/>
      <c r="W64" s="19">
        <f t="shared" si="137"/>
        <v>0</v>
      </c>
      <c r="X64" s="20"/>
      <c r="Y64" s="18"/>
      <c r="Z64" s="19">
        <f t="shared" si="126"/>
        <v>0</v>
      </c>
      <c r="AA64" s="20"/>
      <c r="AB64" s="245"/>
      <c r="AC64" s="16">
        <f t="shared" si="138"/>
        <v>0</v>
      </c>
      <c r="AD64" s="17"/>
      <c r="AE64" s="245"/>
      <c r="AF64" s="16">
        <f t="shared" si="139"/>
        <v>0</v>
      </c>
      <c r="AG64" s="17"/>
      <c r="AH64" s="8"/>
      <c r="AI64" s="16">
        <f t="shared" si="127"/>
        <v>0</v>
      </c>
      <c r="AJ64" s="17"/>
      <c r="AK64" s="8"/>
      <c r="AL64" s="16">
        <f t="shared" si="128"/>
        <v>0</v>
      </c>
      <c r="AM64" s="17"/>
      <c r="AN64" s="8"/>
      <c r="AO64" s="16">
        <f t="shared" si="129"/>
        <v>0</v>
      </c>
      <c r="AP64" s="17"/>
      <c r="AQ64" s="8"/>
      <c r="AR64" s="16">
        <f t="shared" si="130"/>
        <v>0</v>
      </c>
      <c r="AS64" s="17"/>
      <c r="AT64" s="8"/>
      <c r="AU64" s="16">
        <f t="shared" si="131"/>
        <v>0</v>
      </c>
      <c r="AV64" s="17"/>
      <c r="AW64" s="8"/>
      <c r="AX64" s="16">
        <f t="shared" si="124"/>
        <v>0</v>
      </c>
      <c r="AY64" s="17"/>
      <c r="AZ64" s="8"/>
      <c r="BA64" s="16">
        <f t="shared" si="125"/>
        <v>0</v>
      </c>
      <c r="BB64" s="17"/>
      <c r="BC64" s="8"/>
      <c r="BD64" s="56"/>
    </row>
    <row r="65" spans="1:56" s="255" customFormat="1" ht="13.5" customHeight="1">
      <c r="A65" s="679" t="s">
        <v>20</v>
      </c>
      <c r="B65" s="680" t="s">
        <v>21</v>
      </c>
      <c r="C65" s="657" t="s">
        <v>22</v>
      </c>
      <c r="D65" s="680" t="s">
        <v>23</v>
      </c>
      <c r="E65" s="657" t="s">
        <v>24</v>
      </c>
      <c r="F65" s="681" t="s">
        <v>25</v>
      </c>
      <c r="G65" s="635" t="s">
        <v>26</v>
      </c>
      <c r="H65" s="636" t="s">
        <v>27</v>
      </c>
      <c r="I65" s="637" t="s">
        <v>28</v>
      </c>
      <c r="J65" s="635" t="s">
        <v>26</v>
      </c>
      <c r="K65" s="636" t="s">
        <v>27</v>
      </c>
      <c r="L65" s="637" t="s">
        <v>28</v>
      </c>
      <c r="M65" s="635" t="s">
        <v>26</v>
      </c>
      <c r="N65" s="636" t="s">
        <v>27</v>
      </c>
      <c r="O65" s="637" t="s">
        <v>28</v>
      </c>
      <c r="P65" s="635" t="s">
        <v>26</v>
      </c>
      <c r="Q65" s="636" t="s">
        <v>27</v>
      </c>
      <c r="R65" s="637" t="s">
        <v>28</v>
      </c>
      <c r="S65" s="635" t="s">
        <v>26</v>
      </c>
      <c r="T65" s="636" t="s">
        <v>27</v>
      </c>
      <c r="U65" s="637" t="s">
        <v>28</v>
      </c>
      <c r="V65" s="635" t="s">
        <v>26</v>
      </c>
      <c r="W65" s="636" t="s">
        <v>27</v>
      </c>
      <c r="X65" s="637" t="s">
        <v>28</v>
      </c>
      <c r="Y65" s="635" t="s">
        <v>26</v>
      </c>
      <c r="Z65" s="636" t="s">
        <v>27</v>
      </c>
      <c r="AA65" s="637" t="s">
        <v>28</v>
      </c>
      <c r="AB65" s="635" t="s">
        <v>26</v>
      </c>
      <c r="AC65" s="636" t="s">
        <v>27</v>
      </c>
      <c r="AD65" s="637" t="s">
        <v>28</v>
      </c>
      <c r="AE65" s="635" t="s">
        <v>26</v>
      </c>
      <c r="AF65" s="636" t="s">
        <v>27</v>
      </c>
      <c r="AG65" s="637" t="s">
        <v>28</v>
      </c>
      <c r="AH65" s="635" t="s">
        <v>26</v>
      </c>
      <c r="AI65" s="636" t="s">
        <v>27</v>
      </c>
      <c r="AJ65" s="637" t="s">
        <v>28</v>
      </c>
      <c r="AK65" s="635" t="s">
        <v>26</v>
      </c>
      <c r="AL65" s="636" t="s">
        <v>27</v>
      </c>
      <c r="AM65" s="637" t="s">
        <v>28</v>
      </c>
      <c r="AN65" s="635" t="s">
        <v>26</v>
      </c>
      <c r="AO65" s="636" t="s">
        <v>27</v>
      </c>
      <c r="AP65" s="637" t="s">
        <v>28</v>
      </c>
      <c r="AQ65" s="635" t="s">
        <v>26</v>
      </c>
      <c r="AR65" s="636" t="s">
        <v>27</v>
      </c>
      <c r="AS65" s="637" t="s">
        <v>28</v>
      </c>
      <c r="AT65" s="635" t="s">
        <v>26</v>
      </c>
      <c r="AU65" s="636" t="s">
        <v>27</v>
      </c>
      <c r="AV65" s="637" t="s">
        <v>28</v>
      </c>
      <c r="AW65" s="635" t="s">
        <v>26</v>
      </c>
      <c r="AX65" s="636" t="s">
        <v>27</v>
      </c>
      <c r="AY65" s="637" t="s">
        <v>28</v>
      </c>
      <c r="AZ65" s="635" t="s">
        <v>26</v>
      </c>
      <c r="BA65" s="636" t="s">
        <v>27</v>
      </c>
      <c r="BB65" s="637" t="s">
        <v>28</v>
      </c>
      <c r="BC65" s="635" t="s">
        <v>26</v>
      </c>
      <c r="BD65" s="665" t="s">
        <v>29</v>
      </c>
    </row>
    <row r="66" spans="1:56" s="255" customFormat="1" ht="13.5" customHeight="1">
      <c r="A66" s="661"/>
      <c r="B66" s="663"/>
      <c r="C66" s="636"/>
      <c r="D66" s="663"/>
      <c r="E66" s="636"/>
      <c r="F66" s="671"/>
      <c r="G66" s="635"/>
      <c r="H66" s="636"/>
      <c r="I66" s="637"/>
      <c r="J66" s="635"/>
      <c r="K66" s="636"/>
      <c r="L66" s="637"/>
      <c r="M66" s="635"/>
      <c r="N66" s="636"/>
      <c r="O66" s="637"/>
      <c r="P66" s="635"/>
      <c r="Q66" s="636"/>
      <c r="R66" s="637"/>
      <c r="S66" s="635"/>
      <c r="T66" s="636"/>
      <c r="U66" s="637"/>
      <c r="V66" s="635"/>
      <c r="W66" s="636"/>
      <c r="X66" s="637"/>
      <c r="Y66" s="635"/>
      <c r="Z66" s="636"/>
      <c r="AA66" s="637"/>
      <c r="AB66" s="635"/>
      <c r="AC66" s="636"/>
      <c r="AD66" s="637"/>
      <c r="AE66" s="635"/>
      <c r="AF66" s="636"/>
      <c r="AG66" s="637"/>
      <c r="AH66" s="635"/>
      <c r="AI66" s="636"/>
      <c r="AJ66" s="637"/>
      <c r="AK66" s="635"/>
      <c r="AL66" s="636"/>
      <c r="AM66" s="637"/>
      <c r="AN66" s="635"/>
      <c r="AO66" s="636"/>
      <c r="AP66" s="637"/>
      <c r="AQ66" s="635"/>
      <c r="AR66" s="636"/>
      <c r="AS66" s="637"/>
      <c r="AT66" s="635"/>
      <c r="AU66" s="636"/>
      <c r="AV66" s="637"/>
      <c r="AW66" s="635"/>
      <c r="AX66" s="636"/>
      <c r="AY66" s="637"/>
      <c r="AZ66" s="635"/>
      <c r="BA66" s="636"/>
      <c r="BB66" s="637"/>
      <c r="BC66" s="635"/>
      <c r="BD66" s="665"/>
    </row>
    <row r="67" spans="1:56" s="255" customFormat="1">
      <c r="A67" s="645" t="s">
        <v>58</v>
      </c>
      <c r="B67" s="647">
        <v>3136</v>
      </c>
      <c r="C67" s="710">
        <v>2301550</v>
      </c>
      <c r="D67" s="651"/>
      <c r="E67" s="653" t="s">
        <v>59</v>
      </c>
      <c r="F67" s="256" t="s">
        <v>33</v>
      </c>
      <c r="G67" s="24"/>
      <c r="H67" s="9">
        <f t="shared" ref="H67:H75" si="140">G67-I67</f>
        <v>0</v>
      </c>
      <c r="I67" s="10"/>
      <c r="J67" s="3"/>
      <c r="K67" s="9">
        <f t="shared" ref="K67:K75" si="141">J67-L67</f>
        <v>0</v>
      </c>
      <c r="L67" s="10"/>
      <c r="M67" s="3"/>
      <c r="N67" s="9">
        <f t="shared" ref="N67:N75" si="142">M67-O67</f>
        <v>0</v>
      </c>
      <c r="O67" s="10"/>
      <c r="P67" s="3"/>
      <c r="Q67" s="9">
        <f t="shared" ref="Q67:Q75" si="143">P67-R67</f>
        <v>0</v>
      </c>
      <c r="R67" s="10"/>
      <c r="S67" s="3"/>
      <c r="T67" s="9">
        <f t="shared" ref="T67:T75" si="144">S67-U67</f>
        <v>0</v>
      </c>
      <c r="U67" s="10"/>
      <c r="V67" s="3"/>
      <c r="W67" s="9">
        <f t="shared" ref="W67:W75" si="145">V67-X67</f>
        <v>0</v>
      </c>
      <c r="X67" s="10"/>
      <c r="Y67" s="3"/>
      <c r="Z67" s="9">
        <f t="shared" ref="Z67:Z75" si="146">Y67-AA67</f>
        <v>0</v>
      </c>
      <c r="AA67" s="10"/>
      <c r="AB67" s="3"/>
      <c r="AC67" s="9">
        <f t="shared" ref="AC67:AC75" si="147">AB67-AD67</f>
        <v>0</v>
      </c>
      <c r="AD67" s="10"/>
      <c r="AE67" s="3"/>
      <c r="AF67" s="9">
        <f t="shared" ref="AF67:AF75" si="148">AE67-AG67</f>
        <v>0</v>
      </c>
      <c r="AG67" s="10"/>
      <c r="AH67" s="3"/>
      <c r="AI67" s="9">
        <f t="shared" ref="AI67:AI71" si="149">AH67-AJ67</f>
        <v>0</v>
      </c>
      <c r="AJ67" s="10"/>
      <c r="AK67" s="3"/>
      <c r="AL67" s="9">
        <f t="shared" ref="AL67:AL75" si="150">AK67-AM67</f>
        <v>0</v>
      </c>
      <c r="AM67" s="10"/>
      <c r="AN67" s="3"/>
      <c r="AO67" s="9">
        <f t="shared" ref="AO67:AO75" si="151">AN67-AP67</f>
        <v>0</v>
      </c>
      <c r="AP67" s="10"/>
      <c r="AQ67" s="3"/>
      <c r="AR67" s="9">
        <f t="shared" ref="AR67:AR75" si="152">AQ67-AS67</f>
        <v>0</v>
      </c>
      <c r="AS67" s="10"/>
      <c r="AT67" s="3"/>
      <c r="AU67" s="9">
        <f t="shared" ref="AU67:AU71" si="153">AT67-AV67</f>
        <v>0</v>
      </c>
      <c r="AV67" s="10"/>
      <c r="AW67" s="3"/>
      <c r="AX67" s="9">
        <f t="shared" ref="AX67:AX71" si="154">AW67-AY67</f>
        <v>0</v>
      </c>
      <c r="AY67" s="10"/>
      <c r="AZ67" s="3"/>
      <c r="BA67" s="9">
        <f t="shared" ref="BA67:BA71" si="155">AZ67-BB67</f>
        <v>0</v>
      </c>
      <c r="BB67" s="10"/>
      <c r="BC67" s="3"/>
      <c r="BD67" s="4" t="s">
        <v>34</v>
      </c>
    </row>
    <row r="68" spans="1:56" s="255" customFormat="1" ht="13.5" customHeight="1">
      <c r="A68" s="645"/>
      <c r="B68" s="647"/>
      <c r="C68" s="649"/>
      <c r="D68" s="651"/>
      <c r="E68" s="653"/>
      <c r="F68" s="256" t="s">
        <v>35</v>
      </c>
      <c r="G68" s="24"/>
      <c r="H68" s="11">
        <f t="shared" si="140"/>
        <v>0</v>
      </c>
      <c r="I68" s="12"/>
      <c r="J68" s="3"/>
      <c r="K68" s="11">
        <f t="shared" si="141"/>
        <v>0</v>
      </c>
      <c r="L68" s="12"/>
      <c r="M68" s="3"/>
      <c r="N68" s="11">
        <f t="shared" si="142"/>
        <v>0</v>
      </c>
      <c r="O68" s="12"/>
      <c r="P68" s="3"/>
      <c r="Q68" s="11"/>
      <c r="R68" s="12"/>
      <c r="S68" s="3"/>
      <c r="T68" s="11">
        <f t="shared" si="144"/>
        <v>0</v>
      </c>
      <c r="U68" s="12"/>
      <c r="V68" s="3"/>
      <c r="W68" s="11">
        <f t="shared" si="145"/>
        <v>0</v>
      </c>
      <c r="X68" s="12"/>
      <c r="Y68" s="3"/>
      <c r="Z68" s="11">
        <f t="shared" si="146"/>
        <v>0</v>
      </c>
      <c r="AA68" s="12"/>
      <c r="AB68" s="3"/>
      <c r="AC68" s="11">
        <f t="shared" si="147"/>
        <v>0</v>
      </c>
      <c r="AD68" s="12"/>
      <c r="AE68" s="397"/>
      <c r="AF68" s="129">
        <f t="shared" si="148"/>
        <v>0</v>
      </c>
      <c r="AG68" s="130"/>
      <c r="AH68" s="358">
        <v>252000</v>
      </c>
      <c r="AI68" s="359">
        <f t="shared" si="149"/>
        <v>0</v>
      </c>
      <c r="AJ68" s="360">
        <v>252000</v>
      </c>
      <c r="AK68" s="3"/>
      <c r="AL68" s="11">
        <f t="shared" si="150"/>
        <v>0</v>
      </c>
      <c r="AM68" s="12"/>
      <c r="AN68" s="3"/>
      <c r="AO68" s="11">
        <f t="shared" si="151"/>
        <v>0</v>
      </c>
      <c r="AP68" s="12"/>
      <c r="AQ68" s="3"/>
      <c r="AR68" s="11">
        <f t="shared" si="152"/>
        <v>0</v>
      </c>
      <c r="AS68" s="12"/>
      <c r="AT68" s="3"/>
      <c r="AU68" s="11">
        <f t="shared" si="153"/>
        <v>0</v>
      </c>
      <c r="AV68" s="12"/>
      <c r="AW68" s="3"/>
      <c r="AX68" s="11">
        <f t="shared" si="154"/>
        <v>0</v>
      </c>
      <c r="AY68" s="12"/>
      <c r="AZ68" s="3"/>
      <c r="BA68" s="11">
        <f t="shared" si="155"/>
        <v>0</v>
      </c>
      <c r="BB68" s="12"/>
      <c r="BC68" s="3"/>
      <c r="BD68" s="55">
        <f>SUM(G67:G75,J67:J75,M67:M75,P67:P75,S67:S75,V67:V75,Y67:Y75,AB67:AB75,AE67:AE75)</f>
        <v>0</v>
      </c>
    </row>
    <row r="69" spans="1:56" s="255" customFormat="1" ht="13.5" customHeight="1">
      <c r="A69" s="645"/>
      <c r="B69" s="647"/>
      <c r="C69" s="649"/>
      <c r="D69" s="651"/>
      <c r="E69" s="653"/>
      <c r="F69" s="256" t="s">
        <v>36</v>
      </c>
      <c r="G69" s="24"/>
      <c r="H69" s="11">
        <f t="shared" si="140"/>
        <v>0</v>
      </c>
      <c r="I69" s="12"/>
      <c r="J69" s="3"/>
      <c r="K69" s="11">
        <f t="shared" si="141"/>
        <v>0</v>
      </c>
      <c r="L69" s="12"/>
      <c r="M69" s="3"/>
      <c r="N69" s="11">
        <f t="shared" si="142"/>
        <v>0</v>
      </c>
      <c r="O69" s="12"/>
      <c r="P69" s="3"/>
      <c r="Q69" s="11">
        <f t="shared" si="143"/>
        <v>0</v>
      </c>
      <c r="R69" s="12"/>
      <c r="S69" s="3"/>
      <c r="T69" s="11">
        <f t="shared" si="144"/>
        <v>0</v>
      </c>
      <c r="U69" s="12"/>
      <c r="V69" s="3"/>
      <c r="W69" s="11">
        <f t="shared" si="145"/>
        <v>0</v>
      </c>
      <c r="X69" s="12"/>
      <c r="Y69" s="3"/>
      <c r="Z69" s="11">
        <f t="shared" si="146"/>
        <v>0</v>
      </c>
      <c r="AA69" s="12"/>
      <c r="AB69" s="3"/>
      <c r="AC69" s="11">
        <f t="shared" si="147"/>
        <v>0</v>
      </c>
      <c r="AD69" s="12"/>
      <c r="AE69" s="3"/>
      <c r="AF69" s="11">
        <f t="shared" si="148"/>
        <v>0</v>
      </c>
      <c r="AG69" s="12"/>
      <c r="AH69" s="3"/>
      <c r="AI69" s="11">
        <f t="shared" si="149"/>
        <v>0</v>
      </c>
      <c r="AJ69" s="12"/>
      <c r="AK69" s="3"/>
      <c r="AL69" s="11">
        <f t="shared" si="150"/>
        <v>0</v>
      </c>
      <c r="AM69" s="12"/>
      <c r="AN69" s="3"/>
      <c r="AO69" s="11">
        <f t="shared" si="151"/>
        <v>0</v>
      </c>
      <c r="AP69" s="12"/>
      <c r="AQ69" s="3"/>
      <c r="AR69" s="11">
        <f t="shared" si="152"/>
        <v>0</v>
      </c>
      <c r="AS69" s="12"/>
      <c r="AT69" s="3"/>
      <c r="AU69" s="11">
        <f t="shared" si="153"/>
        <v>0</v>
      </c>
      <c r="AV69" s="12"/>
      <c r="AW69" s="3"/>
      <c r="AX69" s="11">
        <f t="shared" si="154"/>
        <v>0</v>
      </c>
      <c r="AY69" s="12"/>
      <c r="AZ69" s="3"/>
      <c r="BA69" s="11">
        <f t="shared" si="155"/>
        <v>0</v>
      </c>
      <c r="BB69" s="12"/>
      <c r="BC69" s="3"/>
      <c r="BD69" s="7" t="s">
        <v>37</v>
      </c>
    </row>
    <row r="70" spans="1:56" s="255" customFormat="1" ht="13.5" customHeight="1">
      <c r="A70" s="645"/>
      <c r="B70" s="647"/>
      <c r="C70" s="649"/>
      <c r="D70" s="651"/>
      <c r="E70" s="653"/>
      <c r="F70" s="256" t="s">
        <v>38</v>
      </c>
      <c r="G70" s="24"/>
      <c r="H70" s="11">
        <f t="shared" si="140"/>
        <v>0</v>
      </c>
      <c r="I70" s="12"/>
      <c r="J70" s="3"/>
      <c r="K70" s="11">
        <f t="shared" si="141"/>
        <v>0</v>
      </c>
      <c r="L70" s="12"/>
      <c r="M70" s="3"/>
      <c r="N70" s="11">
        <f t="shared" si="142"/>
        <v>0</v>
      </c>
      <c r="O70" s="12"/>
      <c r="P70" s="3"/>
      <c r="Q70" s="11">
        <f t="shared" si="143"/>
        <v>0</v>
      </c>
      <c r="R70" s="12"/>
      <c r="S70" s="3"/>
      <c r="T70" s="11">
        <f t="shared" si="144"/>
        <v>0</v>
      </c>
      <c r="U70" s="12"/>
      <c r="V70" s="3"/>
      <c r="W70" s="11">
        <f t="shared" si="145"/>
        <v>0</v>
      </c>
      <c r="X70" s="12"/>
      <c r="Y70" s="3"/>
      <c r="Z70" s="11">
        <f t="shared" si="146"/>
        <v>0</v>
      </c>
      <c r="AA70" s="12"/>
      <c r="AB70" s="3"/>
      <c r="AC70" s="11">
        <f t="shared" si="147"/>
        <v>0</v>
      </c>
      <c r="AD70" s="12"/>
      <c r="AE70" s="3"/>
      <c r="AF70" s="11">
        <f t="shared" si="148"/>
        <v>0</v>
      </c>
      <c r="AG70" s="12"/>
      <c r="AH70" s="3"/>
      <c r="AI70" s="11">
        <f t="shared" si="149"/>
        <v>0</v>
      </c>
      <c r="AJ70" s="12"/>
      <c r="AK70" s="397"/>
      <c r="AL70" s="129">
        <f t="shared" si="150"/>
        <v>0</v>
      </c>
      <c r="AM70" s="130"/>
      <c r="AN70" s="397"/>
      <c r="AO70" s="129">
        <f t="shared" si="151"/>
        <v>0</v>
      </c>
      <c r="AP70" s="130"/>
      <c r="AQ70" s="3"/>
      <c r="AR70" s="11">
        <f t="shared" si="152"/>
        <v>0</v>
      </c>
      <c r="AS70" s="12"/>
      <c r="AT70" s="3"/>
      <c r="AU70" s="11">
        <f t="shared" si="153"/>
        <v>0</v>
      </c>
      <c r="AV70" s="12"/>
      <c r="AW70" s="3"/>
      <c r="AX70" s="11">
        <f t="shared" si="154"/>
        <v>0</v>
      </c>
      <c r="AY70" s="12"/>
      <c r="AZ70" s="3"/>
      <c r="BA70" s="11">
        <f t="shared" si="155"/>
        <v>0</v>
      </c>
      <c r="BB70" s="12"/>
      <c r="BC70" s="3"/>
      <c r="BD70" s="55">
        <f>SUM(H67:H75,K67:K75,N67:N75,Q67:Q75,T67:T75,W67:W75,Z67:Z75,AC67:AC75,Z67:Z75,AF67:AF75)</f>
        <v>0</v>
      </c>
    </row>
    <row r="71" spans="1:56" ht="13.5" customHeight="1">
      <c r="A71" s="645"/>
      <c r="B71" s="647"/>
      <c r="C71" s="649"/>
      <c r="D71" s="651"/>
      <c r="E71" s="653"/>
      <c r="F71" s="256" t="s">
        <v>39</v>
      </c>
      <c r="G71" s="24"/>
      <c r="H71" s="11">
        <f t="shared" si="140"/>
        <v>0</v>
      </c>
      <c r="I71" s="12"/>
      <c r="J71" s="3"/>
      <c r="K71" s="11">
        <f t="shared" si="141"/>
        <v>0</v>
      </c>
      <c r="L71" s="12"/>
      <c r="M71" s="3"/>
      <c r="N71" s="11">
        <f t="shared" si="142"/>
        <v>0</v>
      </c>
      <c r="O71" s="12"/>
      <c r="P71" s="3"/>
      <c r="Q71" s="11">
        <f t="shared" si="143"/>
        <v>0</v>
      </c>
      <c r="R71" s="12"/>
      <c r="S71" s="3"/>
      <c r="T71" s="11">
        <f t="shared" si="144"/>
        <v>0</v>
      </c>
      <c r="U71" s="12"/>
      <c r="V71" s="3"/>
      <c r="W71" s="11">
        <f t="shared" ref="W71" si="156">V71-X71</f>
        <v>0</v>
      </c>
      <c r="X71" s="12"/>
      <c r="Y71" s="3"/>
      <c r="Z71" s="11">
        <f>Y71-AA71</f>
        <v>0</v>
      </c>
      <c r="AA71" s="12"/>
      <c r="AB71" s="3"/>
      <c r="AC71" s="11">
        <f t="shared" si="147"/>
        <v>0</v>
      </c>
      <c r="AD71" s="12"/>
      <c r="AE71" s="3"/>
      <c r="AF71" s="11">
        <f t="shared" si="148"/>
        <v>0</v>
      </c>
      <c r="AG71" s="12"/>
      <c r="AH71" s="3"/>
      <c r="AI71" s="11">
        <f t="shared" si="149"/>
        <v>0</v>
      </c>
      <c r="AJ71" s="12"/>
      <c r="AK71" s="3"/>
      <c r="AL71" s="11">
        <f t="shared" si="150"/>
        <v>0</v>
      </c>
      <c r="AM71" s="12"/>
      <c r="AN71" s="3"/>
      <c r="AO71" s="11">
        <f t="shared" si="151"/>
        <v>0</v>
      </c>
      <c r="AP71" s="12"/>
      <c r="AQ71" s="3"/>
      <c r="AR71" s="11">
        <f t="shared" si="152"/>
        <v>0</v>
      </c>
      <c r="AS71" s="12"/>
      <c r="AT71" s="3"/>
      <c r="AU71" s="11">
        <f t="shared" si="153"/>
        <v>0</v>
      </c>
      <c r="AV71" s="12"/>
      <c r="AW71" s="3"/>
      <c r="AX71" s="11">
        <f t="shared" si="154"/>
        <v>0</v>
      </c>
      <c r="AY71" s="12"/>
      <c r="AZ71" s="3"/>
      <c r="BA71" s="11">
        <f t="shared" si="155"/>
        <v>0</v>
      </c>
      <c r="BB71" s="12"/>
      <c r="BC71" s="3"/>
      <c r="BD71" s="7" t="s">
        <v>40</v>
      </c>
    </row>
    <row r="72" spans="1:56" ht="13.5" customHeight="1">
      <c r="A72" s="645"/>
      <c r="B72" s="647"/>
      <c r="C72" s="649"/>
      <c r="D72" s="651"/>
      <c r="E72" s="653"/>
      <c r="F72" s="256" t="s">
        <v>41</v>
      </c>
      <c r="G72" s="24"/>
      <c r="H72" s="11"/>
      <c r="I72" s="12"/>
      <c r="J72" s="3"/>
      <c r="K72" s="11"/>
      <c r="L72" s="12"/>
      <c r="M72" s="3"/>
      <c r="N72" s="11"/>
      <c r="O72" s="12"/>
      <c r="P72" s="3"/>
      <c r="Q72" s="11"/>
      <c r="R72" s="12"/>
      <c r="S72" s="3"/>
      <c r="T72" s="11"/>
      <c r="U72" s="12"/>
      <c r="V72" s="3"/>
      <c r="W72" s="11"/>
      <c r="X72" s="12"/>
      <c r="Y72" s="174"/>
      <c r="Z72" s="11"/>
      <c r="AA72" s="174"/>
      <c r="AB72" s="3"/>
      <c r="AC72" s="11"/>
      <c r="AD72" s="12"/>
      <c r="AE72" s="3"/>
      <c r="AF72" s="11"/>
      <c r="AG72" s="12"/>
      <c r="AH72" s="3"/>
      <c r="AI72" s="11"/>
      <c r="AJ72" s="12"/>
      <c r="AK72" s="3"/>
      <c r="AL72" s="11"/>
      <c r="AM72" s="12"/>
      <c r="AN72" s="3"/>
      <c r="AO72" s="11"/>
      <c r="AP72" s="12"/>
      <c r="AQ72" s="3"/>
      <c r="AR72" s="11"/>
      <c r="AS72" s="12"/>
      <c r="AT72" s="3"/>
      <c r="AU72" s="11"/>
      <c r="AV72" s="12"/>
      <c r="AW72" s="3"/>
      <c r="AX72" s="11"/>
      <c r="AY72" s="12"/>
      <c r="AZ72" s="3"/>
      <c r="BA72" s="11"/>
      <c r="BB72" s="12"/>
      <c r="BC72" s="3"/>
      <c r="BD72" s="7"/>
    </row>
    <row r="73" spans="1:56" ht="13.5" customHeight="1">
      <c r="A73" s="645"/>
      <c r="B73" s="647"/>
      <c r="C73" s="649"/>
      <c r="D73" s="651"/>
      <c r="E73" s="653"/>
      <c r="F73" s="256" t="s">
        <v>42</v>
      </c>
      <c r="G73" s="24"/>
      <c r="H73" s="11">
        <f t="shared" si="140"/>
        <v>0</v>
      </c>
      <c r="I73" s="12"/>
      <c r="J73" s="3"/>
      <c r="K73" s="11">
        <f t="shared" si="141"/>
        <v>0</v>
      </c>
      <c r="L73" s="12"/>
      <c r="M73" s="3"/>
      <c r="N73" s="11">
        <f t="shared" si="142"/>
        <v>0</v>
      </c>
      <c r="O73" s="12"/>
      <c r="P73" s="3"/>
      <c r="Q73" s="11">
        <f t="shared" si="143"/>
        <v>0</v>
      </c>
      <c r="R73" s="12"/>
      <c r="S73" s="3"/>
      <c r="T73" s="11">
        <f t="shared" si="144"/>
        <v>0</v>
      </c>
      <c r="U73" s="12"/>
      <c r="V73" s="3"/>
      <c r="W73" s="11">
        <f t="shared" si="145"/>
        <v>0</v>
      </c>
      <c r="X73" s="12"/>
      <c r="Z73" s="11">
        <f>Y73-AA73</f>
        <v>0</v>
      </c>
      <c r="AB73" s="3"/>
      <c r="AC73" s="11">
        <f>AB73-AD73</f>
        <v>0</v>
      </c>
      <c r="AD73" s="12"/>
      <c r="AE73" s="3"/>
      <c r="AF73" s="11">
        <f t="shared" si="148"/>
        <v>0</v>
      </c>
      <c r="AG73" s="12"/>
      <c r="AH73" s="3"/>
      <c r="AI73" s="11">
        <f>AH73-AJ73</f>
        <v>0</v>
      </c>
      <c r="AJ73" s="12"/>
      <c r="AK73" s="3"/>
      <c r="AL73" s="11">
        <f t="shared" si="150"/>
        <v>0</v>
      </c>
      <c r="AM73" s="12"/>
      <c r="AN73" s="397"/>
      <c r="AO73" s="129">
        <f t="shared" si="151"/>
        <v>0</v>
      </c>
      <c r="AP73" s="130"/>
      <c r="AQ73" s="358">
        <v>1932000</v>
      </c>
      <c r="AR73" s="358">
        <f t="shared" si="152"/>
        <v>1932000</v>
      </c>
      <c r="AS73" s="358"/>
      <c r="AT73" s="397"/>
      <c r="AU73" s="397"/>
      <c r="AV73" s="397"/>
      <c r="AW73" s="397"/>
      <c r="AX73" s="397"/>
      <c r="AY73" s="397"/>
      <c r="AZ73" s="397"/>
      <c r="BA73" s="397"/>
      <c r="BB73" s="397"/>
      <c r="BC73" s="3"/>
      <c r="BD73" s="55">
        <f>SUM(I67:I75,L67:L75,O67:O75,R67:R75,U67:U75,X67:X75,AA67:AA75,AD67:AD75,AG67:AG75)</f>
        <v>0</v>
      </c>
    </row>
    <row r="74" spans="1:56" ht="13.5" customHeight="1">
      <c r="A74" s="645"/>
      <c r="B74" s="647"/>
      <c r="C74" s="649"/>
      <c r="D74" s="651"/>
      <c r="E74" s="653"/>
      <c r="F74" s="256" t="s">
        <v>45</v>
      </c>
      <c r="G74" s="24"/>
      <c r="H74" s="11">
        <f t="shared" si="140"/>
        <v>0</v>
      </c>
      <c r="I74" s="12"/>
      <c r="J74" s="3"/>
      <c r="K74" s="11">
        <f t="shared" si="141"/>
        <v>0</v>
      </c>
      <c r="L74" s="12"/>
      <c r="M74" s="3"/>
      <c r="N74" s="11">
        <f t="shared" si="142"/>
        <v>0</v>
      </c>
      <c r="O74" s="12"/>
      <c r="P74" s="3"/>
      <c r="Q74" s="11">
        <f t="shared" si="143"/>
        <v>0</v>
      </c>
      <c r="R74" s="12"/>
      <c r="S74" s="3"/>
      <c r="T74" s="11">
        <f t="shared" si="144"/>
        <v>0</v>
      </c>
      <c r="U74" s="12"/>
      <c r="V74" s="3"/>
      <c r="W74" s="11">
        <f t="shared" si="145"/>
        <v>0</v>
      </c>
      <c r="X74" s="12"/>
      <c r="Y74" s="3"/>
      <c r="Z74" s="11">
        <f t="shared" si="146"/>
        <v>0</v>
      </c>
      <c r="AA74" s="12"/>
      <c r="AB74" s="3"/>
      <c r="AC74" s="11">
        <f t="shared" si="147"/>
        <v>0</v>
      </c>
      <c r="AD74" s="12"/>
      <c r="AE74" s="3"/>
      <c r="AF74" s="11">
        <f t="shared" si="148"/>
        <v>0</v>
      </c>
      <c r="AG74" s="12"/>
      <c r="AH74" s="3"/>
      <c r="AI74" s="11">
        <f t="shared" ref="AI74:AI75" si="157">AH74-AJ74</f>
        <v>0</v>
      </c>
      <c r="AJ74" s="12"/>
      <c r="AK74" s="3"/>
      <c r="AL74" s="11">
        <f t="shared" si="150"/>
        <v>0</v>
      </c>
      <c r="AM74" s="12"/>
      <c r="AN74" s="3"/>
      <c r="AO74" s="11">
        <f t="shared" si="151"/>
        <v>0</v>
      </c>
      <c r="AP74" s="12"/>
      <c r="AQ74" s="3"/>
      <c r="AR74" s="11">
        <f t="shared" si="152"/>
        <v>0</v>
      </c>
      <c r="AS74" s="12"/>
      <c r="AT74" s="3"/>
      <c r="AU74" s="11">
        <f t="shared" ref="AU74:AU75" si="158">AT74-AV74</f>
        <v>0</v>
      </c>
      <c r="AV74" s="12"/>
      <c r="AW74" s="3"/>
      <c r="AX74" s="11">
        <f t="shared" ref="AX74:AX75" si="159">AW74-AY74</f>
        <v>0</v>
      </c>
      <c r="AY74" s="12"/>
      <c r="AZ74" s="3"/>
      <c r="BA74" s="11">
        <f t="shared" ref="BA74:BA75" si="160">AZ74-BB74</f>
        <v>0</v>
      </c>
      <c r="BB74" s="12"/>
      <c r="BC74" s="3"/>
      <c r="BD74" s="243" t="e">
        <f>BD73/BD68</f>
        <v>#DIV/0!</v>
      </c>
    </row>
    <row r="75" spans="1:56" ht="13.5" customHeight="1">
      <c r="A75" s="646"/>
      <c r="B75" s="648"/>
      <c r="C75" s="650"/>
      <c r="D75" s="652"/>
      <c r="E75" s="654"/>
      <c r="F75" s="258" t="s">
        <v>46</v>
      </c>
      <c r="G75" s="245"/>
      <c r="H75" s="16">
        <f t="shared" si="140"/>
        <v>0</v>
      </c>
      <c r="I75" s="17"/>
      <c r="J75" s="8"/>
      <c r="K75" s="16">
        <f t="shared" si="141"/>
        <v>0</v>
      </c>
      <c r="L75" s="17"/>
      <c r="M75" s="8"/>
      <c r="N75" s="16">
        <f t="shared" si="142"/>
        <v>0</v>
      </c>
      <c r="O75" s="17"/>
      <c r="P75" s="8"/>
      <c r="Q75" s="16">
        <f t="shared" si="143"/>
        <v>0</v>
      </c>
      <c r="R75" s="17"/>
      <c r="S75" s="8"/>
      <c r="T75" s="16">
        <f t="shared" si="144"/>
        <v>0</v>
      </c>
      <c r="U75" s="17"/>
      <c r="V75" s="8"/>
      <c r="W75" s="16">
        <f t="shared" si="145"/>
        <v>0</v>
      </c>
      <c r="X75" s="17"/>
      <c r="Y75" s="8"/>
      <c r="Z75" s="16">
        <f t="shared" si="146"/>
        <v>0</v>
      </c>
      <c r="AA75" s="17"/>
      <c r="AB75" s="8"/>
      <c r="AC75" s="16">
        <f t="shared" si="147"/>
        <v>0</v>
      </c>
      <c r="AD75" s="17"/>
      <c r="AE75" s="8"/>
      <c r="AF75" s="16">
        <f t="shared" si="148"/>
        <v>0</v>
      </c>
      <c r="AG75" s="17"/>
      <c r="AH75" s="8"/>
      <c r="AI75" s="16">
        <f t="shared" si="157"/>
        <v>0</v>
      </c>
      <c r="AJ75" s="17"/>
      <c r="AK75" s="8"/>
      <c r="AL75" s="16">
        <f t="shared" si="150"/>
        <v>0</v>
      </c>
      <c r="AM75" s="17"/>
      <c r="AN75" s="8"/>
      <c r="AO75" s="16">
        <f t="shared" si="151"/>
        <v>0</v>
      </c>
      <c r="AP75" s="17"/>
      <c r="AQ75" s="8"/>
      <c r="AR75" s="16">
        <f t="shared" si="152"/>
        <v>0</v>
      </c>
      <c r="AS75" s="17"/>
      <c r="AT75" s="8"/>
      <c r="AU75" s="16">
        <f t="shared" si="158"/>
        <v>0</v>
      </c>
      <c r="AV75" s="17"/>
      <c r="AW75" s="8"/>
      <c r="AX75" s="16">
        <f t="shared" si="159"/>
        <v>0</v>
      </c>
      <c r="AY75" s="17"/>
      <c r="AZ75" s="8"/>
      <c r="BA75" s="16">
        <f t="shared" si="160"/>
        <v>0</v>
      </c>
      <c r="BB75" s="17"/>
      <c r="BC75" s="8"/>
      <c r="BD75" s="56"/>
    </row>
    <row r="76" spans="1:56" ht="15" customHeight="1">
      <c r="A76" s="679" t="s">
        <v>20</v>
      </c>
      <c r="B76" s="680" t="s">
        <v>21</v>
      </c>
      <c r="C76" s="657" t="s">
        <v>22</v>
      </c>
      <c r="D76" s="680" t="s">
        <v>23</v>
      </c>
      <c r="E76" s="657" t="s">
        <v>24</v>
      </c>
      <c r="F76" s="681" t="s">
        <v>25</v>
      </c>
      <c r="G76" s="635" t="s">
        <v>26</v>
      </c>
      <c r="H76" s="636" t="s">
        <v>27</v>
      </c>
      <c r="I76" s="637" t="s">
        <v>28</v>
      </c>
      <c r="J76" s="635" t="s">
        <v>26</v>
      </c>
      <c r="K76" s="636" t="s">
        <v>27</v>
      </c>
      <c r="L76" s="637" t="s">
        <v>28</v>
      </c>
      <c r="M76" s="635" t="s">
        <v>26</v>
      </c>
      <c r="N76" s="636" t="s">
        <v>27</v>
      </c>
      <c r="O76" s="637" t="s">
        <v>28</v>
      </c>
      <c r="P76" s="635" t="s">
        <v>26</v>
      </c>
      <c r="Q76" s="636" t="s">
        <v>27</v>
      </c>
      <c r="R76" s="637" t="s">
        <v>28</v>
      </c>
      <c r="S76" s="635" t="s">
        <v>26</v>
      </c>
      <c r="T76" s="636" t="s">
        <v>27</v>
      </c>
      <c r="U76" s="637" t="s">
        <v>28</v>
      </c>
      <c r="V76" s="635" t="s">
        <v>26</v>
      </c>
      <c r="W76" s="636" t="s">
        <v>27</v>
      </c>
      <c r="X76" s="637" t="s">
        <v>28</v>
      </c>
      <c r="Y76" s="635" t="s">
        <v>26</v>
      </c>
      <c r="Z76" s="636" t="s">
        <v>27</v>
      </c>
      <c r="AA76" s="637" t="s">
        <v>28</v>
      </c>
      <c r="AB76" s="635" t="s">
        <v>26</v>
      </c>
      <c r="AC76" s="636" t="s">
        <v>27</v>
      </c>
      <c r="AD76" s="637" t="s">
        <v>28</v>
      </c>
      <c r="AE76" s="635" t="s">
        <v>26</v>
      </c>
      <c r="AF76" s="636" t="s">
        <v>27</v>
      </c>
      <c r="AG76" s="637" t="s">
        <v>28</v>
      </c>
      <c r="AH76" s="635" t="s">
        <v>26</v>
      </c>
      <c r="AI76" s="636" t="s">
        <v>27</v>
      </c>
      <c r="AJ76" s="637" t="s">
        <v>28</v>
      </c>
      <c r="AK76" s="635" t="s">
        <v>26</v>
      </c>
      <c r="AL76" s="636" t="s">
        <v>27</v>
      </c>
      <c r="AM76" s="637" t="s">
        <v>28</v>
      </c>
      <c r="AN76" s="635" t="s">
        <v>26</v>
      </c>
      <c r="AO76" s="636" t="s">
        <v>27</v>
      </c>
      <c r="AP76" s="637" t="s">
        <v>28</v>
      </c>
      <c r="AQ76" s="635" t="s">
        <v>26</v>
      </c>
      <c r="AR76" s="636" t="s">
        <v>27</v>
      </c>
      <c r="AS76" s="637" t="s">
        <v>28</v>
      </c>
      <c r="AT76" s="635" t="s">
        <v>26</v>
      </c>
      <c r="AU76" s="636" t="s">
        <v>27</v>
      </c>
      <c r="AV76" s="637" t="s">
        <v>28</v>
      </c>
      <c r="AW76" s="635" t="s">
        <v>26</v>
      </c>
      <c r="AX76" s="636" t="s">
        <v>27</v>
      </c>
      <c r="AY76" s="637" t="s">
        <v>28</v>
      </c>
      <c r="AZ76" s="635" t="s">
        <v>26</v>
      </c>
      <c r="BA76" s="636" t="s">
        <v>27</v>
      </c>
      <c r="BB76" s="637" t="s">
        <v>28</v>
      </c>
      <c r="BC76" s="635" t="s">
        <v>26</v>
      </c>
      <c r="BD76" s="665" t="s">
        <v>29</v>
      </c>
    </row>
    <row r="77" spans="1:56" ht="15" customHeight="1">
      <c r="A77" s="661"/>
      <c r="B77" s="663"/>
      <c r="C77" s="636"/>
      <c r="D77" s="663"/>
      <c r="E77" s="636"/>
      <c r="F77" s="671"/>
      <c r="G77" s="635"/>
      <c r="H77" s="636"/>
      <c r="I77" s="637"/>
      <c r="J77" s="635"/>
      <c r="K77" s="636"/>
      <c r="L77" s="637"/>
      <c r="M77" s="635"/>
      <c r="N77" s="636"/>
      <c r="O77" s="637"/>
      <c r="P77" s="635"/>
      <c r="Q77" s="636"/>
      <c r="R77" s="637"/>
      <c r="S77" s="635"/>
      <c r="T77" s="636"/>
      <c r="U77" s="637"/>
      <c r="V77" s="635"/>
      <c r="W77" s="636"/>
      <c r="X77" s="637"/>
      <c r="Y77" s="635"/>
      <c r="Z77" s="636"/>
      <c r="AA77" s="637"/>
      <c r="AB77" s="635"/>
      <c r="AC77" s="636"/>
      <c r="AD77" s="637"/>
      <c r="AE77" s="635"/>
      <c r="AF77" s="636"/>
      <c r="AG77" s="637"/>
      <c r="AH77" s="635"/>
      <c r="AI77" s="636"/>
      <c r="AJ77" s="637"/>
      <c r="AK77" s="635"/>
      <c r="AL77" s="636"/>
      <c r="AM77" s="637"/>
      <c r="AN77" s="635"/>
      <c r="AO77" s="636"/>
      <c r="AP77" s="637"/>
      <c r="AQ77" s="635"/>
      <c r="AR77" s="636"/>
      <c r="AS77" s="637"/>
      <c r="AT77" s="635"/>
      <c r="AU77" s="636"/>
      <c r="AV77" s="637"/>
      <c r="AW77" s="635"/>
      <c r="AX77" s="636"/>
      <c r="AY77" s="637"/>
      <c r="AZ77" s="635"/>
      <c r="BA77" s="636"/>
      <c r="BB77" s="637"/>
      <c r="BC77" s="635"/>
      <c r="BD77" s="665"/>
    </row>
    <row r="78" spans="1:56" ht="15" customHeight="1">
      <c r="A78" s="645" t="s">
        <v>60</v>
      </c>
      <c r="B78" s="647">
        <v>2389</v>
      </c>
      <c r="C78" s="705">
        <v>1700724</v>
      </c>
      <c r="D78" s="711" t="s">
        <v>61</v>
      </c>
      <c r="E78" s="653" t="s">
        <v>62</v>
      </c>
      <c r="F78" s="256" t="s">
        <v>33</v>
      </c>
      <c r="G78" s="24"/>
      <c r="H78" s="9">
        <f t="shared" ref="H78:H87" si="161">G78-I78</f>
        <v>0</v>
      </c>
      <c r="I78" s="10"/>
      <c r="J78" s="3"/>
      <c r="K78" s="9">
        <f t="shared" ref="K78:K87" si="162">J78-L78</f>
        <v>0</v>
      </c>
      <c r="L78" s="10"/>
      <c r="M78" s="3"/>
      <c r="N78" s="9">
        <f t="shared" ref="N78:N87" si="163">M78-O78</f>
        <v>0</v>
      </c>
      <c r="O78" s="10"/>
      <c r="P78" s="3"/>
      <c r="Q78" s="9">
        <f t="shared" ref="Q78:Q87" si="164">P78-R78</f>
        <v>0</v>
      </c>
      <c r="R78" s="10"/>
      <c r="S78" s="3"/>
      <c r="T78" s="9">
        <f t="shared" ref="T78:T87" si="165">S78-U78</f>
        <v>0</v>
      </c>
      <c r="U78" s="10"/>
      <c r="V78" s="3"/>
      <c r="W78" s="9">
        <f t="shared" ref="W78:W87" si="166">V78-X78</f>
        <v>0</v>
      </c>
      <c r="X78" s="10"/>
      <c r="Y78" s="3"/>
      <c r="Z78" s="9">
        <f t="shared" ref="Z78:Z87" si="167">Y78-AA78</f>
        <v>0</v>
      </c>
      <c r="AA78" s="10"/>
      <c r="AB78" s="3"/>
      <c r="AC78" s="9">
        <f t="shared" ref="AC78:AC87" si="168">AB78-AD78</f>
        <v>0</v>
      </c>
      <c r="AD78" s="10"/>
      <c r="AE78" s="3"/>
      <c r="AF78" s="9">
        <f t="shared" ref="AF78:AF87" si="169">AE78-AG78</f>
        <v>0</v>
      </c>
      <c r="AG78" s="10"/>
      <c r="AH78" s="3"/>
      <c r="AI78" s="9">
        <f t="shared" ref="AI78:AI87" si="170">AH78-AJ78</f>
        <v>0</v>
      </c>
      <c r="AJ78" s="10"/>
      <c r="AK78" s="3"/>
      <c r="AL78" s="9">
        <f t="shared" ref="AL78:AL87" si="171">AK78-AM78</f>
        <v>0</v>
      </c>
      <c r="AM78" s="10"/>
      <c r="AN78" s="3"/>
      <c r="AO78" s="9">
        <f t="shared" ref="AO78:AO87" si="172">AN78-AP78</f>
        <v>0</v>
      </c>
      <c r="AP78" s="10"/>
      <c r="AQ78" s="3"/>
      <c r="AR78" s="9">
        <f t="shared" ref="AR78:AR87" si="173">AQ78-AS78</f>
        <v>0</v>
      </c>
      <c r="AS78" s="10"/>
      <c r="AT78" s="3"/>
      <c r="AU78" s="9">
        <f t="shared" ref="AU78:AU82" si="174">AT78-AV78</f>
        <v>0</v>
      </c>
      <c r="AV78" s="10"/>
      <c r="AW78" s="3"/>
      <c r="AX78" s="9">
        <f t="shared" ref="AX78:AX82" si="175">AW78-AY78</f>
        <v>0</v>
      </c>
      <c r="AY78" s="10"/>
      <c r="AZ78" s="3"/>
      <c r="BA78" s="9">
        <f t="shared" ref="BA78:BA82" si="176">AZ78-BB78</f>
        <v>0</v>
      </c>
      <c r="BB78" s="10"/>
      <c r="BC78" s="3"/>
      <c r="BD78" s="4" t="s">
        <v>34</v>
      </c>
    </row>
    <row r="79" spans="1:56" ht="15" customHeight="1">
      <c r="A79" s="645"/>
      <c r="B79" s="647"/>
      <c r="C79" s="705"/>
      <c r="D79" s="711"/>
      <c r="E79" s="653"/>
      <c r="F79" s="256" t="s">
        <v>35</v>
      </c>
      <c r="G79" s="24"/>
      <c r="H79" s="11">
        <f t="shared" si="161"/>
        <v>0</v>
      </c>
      <c r="I79" s="12"/>
      <c r="J79" s="3"/>
      <c r="K79" s="11">
        <f t="shared" si="162"/>
        <v>0</v>
      </c>
      <c r="L79" s="12"/>
      <c r="M79" s="3"/>
      <c r="N79" s="11">
        <f t="shared" si="163"/>
        <v>0</v>
      </c>
      <c r="O79" s="12"/>
      <c r="P79" s="3"/>
      <c r="Q79" s="11">
        <f t="shared" si="164"/>
        <v>0</v>
      </c>
      <c r="R79" s="12"/>
      <c r="S79" s="3"/>
      <c r="T79" s="11">
        <f t="shared" si="165"/>
        <v>0</v>
      </c>
      <c r="U79" s="12"/>
      <c r="V79" s="3"/>
      <c r="W79" s="11">
        <f t="shared" si="166"/>
        <v>0</v>
      </c>
      <c r="X79" s="12"/>
      <c r="Y79" s="3"/>
      <c r="Z79" s="11">
        <f t="shared" si="167"/>
        <v>0</v>
      </c>
      <c r="AA79" s="12"/>
      <c r="AB79" s="3"/>
      <c r="AC79" s="11">
        <f t="shared" si="168"/>
        <v>0</v>
      </c>
      <c r="AD79" s="12"/>
      <c r="AE79" s="3"/>
      <c r="AF79" s="11">
        <f t="shared" si="169"/>
        <v>0</v>
      </c>
      <c r="AG79" s="12"/>
      <c r="AH79" s="3"/>
      <c r="AI79" s="11">
        <f t="shared" si="170"/>
        <v>0</v>
      </c>
      <c r="AJ79" s="12"/>
      <c r="AK79" s="3"/>
      <c r="AL79" s="11">
        <f t="shared" si="171"/>
        <v>0</v>
      </c>
      <c r="AM79" s="12"/>
      <c r="AN79" s="3"/>
      <c r="AO79" s="11">
        <f t="shared" si="172"/>
        <v>0</v>
      </c>
      <c r="AP79" s="12"/>
      <c r="AQ79" s="3"/>
      <c r="AR79" s="11">
        <f t="shared" si="173"/>
        <v>0</v>
      </c>
      <c r="AS79" s="12"/>
      <c r="AT79" s="3"/>
      <c r="AU79" s="11">
        <f t="shared" si="174"/>
        <v>0</v>
      </c>
      <c r="AV79" s="12"/>
      <c r="AW79" s="3"/>
      <c r="AX79" s="11">
        <f t="shared" si="175"/>
        <v>0</v>
      </c>
      <c r="AY79" s="12"/>
      <c r="AZ79" s="3"/>
      <c r="BA79" s="11">
        <f t="shared" si="176"/>
        <v>0</v>
      </c>
      <c r="BB79" s="12"/>
      <c r="BC79" s="3"/>
      <c r="BD79" s="55">
        <f>SUM(G78:G87,J78:J87,M78:M87,P78:P87,S78:S87,V78:V87,Y78:Y87,AB78:AB87,AE78:AE87)</f>
        <v>2958480</v>
      </c>
    </row>
    <row r="80" spans="1:56">
      <c r="A80" s="645"/>
      <c r="B80" s="647"/>
      <c r="C80" s="705"/>
      <c r="D80" s="711"/>
      <c r="E80" s="653"/>
      <c r="F80" s="256" t="s">
        <v>36</v>
      </c>
      <c r="G80" s="24"/>
      <c r="H80" s="11">
        <f t="shared" si="161"/>
        <v>0</v>
      </c>
      <c r="I80" s="12"/>
      <c r="J80" s="3"/>
      <c r="K80" s="11">
        <f t="shared" si="162"/>
        <v>0</v>
      </c>
      <c r="L80" s="12"/>
      <c r="M80" s="3"/>
      <c r="N80" s="11">
        <f t="shared" si="163"/>
        <v>0</v>
      </c>
      <c r="O80" s="12"/>
      <c r="P80" s="3"/>
      <c r="Q80" s="11">
        <f t="shared" si="164"/>
        <v>0</v>
      </c>
      <c r="R80" s="12"/>
      <c r="S80" s="3"/>
      <c r="T80" s="11">
        <f t="shared" si="165"/>
        <v>0</v>
      </c>
      <c r="U80" s="12"/>
      <c r="V80" s="3"/>
      <c r="W80" s="11">
        <f t="shared" si="166"/>
        <v>0</v>
      </c>
      <c r="X80" s="12"/>
      <c r="Y80" s="3"/>
      <c r="Z80" s="11">
        <f t="shared" si="167"/>
        <v>0</v>
      </c>
      <c r="AA80" s="12"/>
      <c r="AB80" s="3"/>
      <c r="AC80" s="11">
        <f t="shared" si="168"/>
        <v>0</v>
      </c>
      <c r="AD80" s="12"/>
      <c r="AE80" s="3"/>
      <c r="AF80" s="11">
        <f t="shared" si="169"/>
        <v>0</v>
      </c>
      <c r="AG80" s="12"/>
      <c r="AH80" s="3"/>
      <c r="AI80" s="11">
        <f t="shared" si="170"/>
        <v>0</v>
      </c>
      <c r="AJ80" s="12"/>
      <c r="AK80" s="3"/>
      <c r="AL80" s="11">
        <f t="shared" si="171"/>
        <v>0</v>
      </c>
      <c r="AM80" s="12"/>
      <c r="AN80" s="3"/>
      <c r="AO80" s="11">
        <f t="shared" si="172"/>
        <v>0</v>
      </c>
      <c r="AP80" s="12"/>
      <c r="AQ80" s="3"/>
      <c r="AR80" s="11">
        <f t="shared" si="173"/>
        <v>0</v>
      </c>
      <c r="AS80" s="12"/>
      <c r="AT80" s="3"/>
      <c r="AU80" s="11">
        <f t="shared" si="174"/>
        <v>0</v>
      </c>
      <c r="AV80" s="12"/>
      <c r="AW80" s="3"/>
      <c r="AX80" s="11">
        <f t="shared" si="175"/>
        <v>0</v>
      </c>
      <c r="AY80" s="12"/>
      <c r="AZ80" s="3"/>
      <c r="BA80" s="11">
        <f t="shared" si="176"/>
        <v>0</v>
      </c>
      <c r="BB80" s="12"/>
      <c r="BC80" s="3"/>
      <c r="BD80" s="7" t="s">
        <v>37</v>
      </c>
    </row>
    <row r="81" spans="1:56">
      <c r="A81" s="645"/>
      <c r="B81" s="647"/>
      <c r="C81" s="705"/>
      <c r="D81" s="711"/>
      <c r="E81" s="653"/>
      <c r="F81" s="256" t="s">
        <v>38</v>
      </c>
      <c r="G81" s="24"/>
      <c r="H81" s="11">
        <f t="shared" si="161"/>
        <v>0</v>
      </c>
      <c r="I81" s="12"/>
      <c r="J81" s="3"/>
      <c r="K81" s="11">
        <f t="shared" si="162"/>
        <v>0</v>
      </c>
      <c r="L81" s="12"/>
      <c r="M81" s="3"/>
      <c r="N81" s="11">
        <f t="shared" si="163"/>
        <v>0</v>
      </c>
      <c r="O81" s="12"/>
      <c r="P81" s="3"/>
      <c r="Q81" s="11">
        <f t="shared" si="164"/>
        <v>0</v>
      </c>
      <c r="R81" s="12"/>
      <c r="S81" s="361">
        <v>850000</v>
      </c>
      <c r="T81" s="362">
        <f t="shared" si="165"/>
        <v>0</v>
      </c>
      <c r="U81" s="363">
        <v>850000</v>
      </c>
      <c r="V81" s="3"/>
      <c r="W81" s="11">
        <f t="shared" si="166"/>
        <v>0</v>
      </c>
      <c r="X81" s="12"/>
      <c r="Y81" s="3"/>
      <c r="Z81" s="11">
        <f t="shared" si="167"/>
        <v>0</v>
      </c>
      <c r="AA81" s="12"/>
      <c r="AB81" s="3"/>
      <c r="AC81" s="11">
        <f t="shared" si="168"/>
        <v>0</v>
      </c>
      <c r="AD81" s="12"/>
      <c r="AE81" s="3"/>
      <c r="AF81" s="11">
        <f t="shared" si="169"/>
        <v>0</v>
      </c>
      <c r="AG81" s="12"/>
      <c r="AH81" s="3"/>
      <c r="AI81" s="11">
        <f t="shared" si="170"/>
        <v>0</v>
      </c>
      <c r="AJ81" s="12"/>
      <c r="AK81" s="3"/>
      <c r="AL81" s="11">
        <f t="shared" si="171"/>
        <v>0</v>
      </c>
      <c r="AM81" s="12"/>
      <c r="AN81" s="3"/>
      <c r="AO81" s="11">
        <f t="shared" si="172"/>
        <v>0</v>
      </c>
      <c r="AP81" s="12"/>
      <c r="AQ81" s="3"/>
      <c r="AR81" s="11">
        <f t="shared" si="173"/>
        <v>0</v>
      </c>
      <c r="AS81" s="12"/>
      <c r="AT81" s="3"/>
      <c r="AU81" s="11">
        <f t="shared" si="174"/>
        <v>0</v>
      </c>
      <c r="AV81" s="12"/>
      <c r="AW81" s="3"/>
      <c r="AX81" s="11">
        <f t="shared" si="175"/>
        <v>0</v>
      </c>
      <c r="AY81" s="12"/>
      <c r="AZ81" s="3"/>
      <c r="BA81" s="11">
        <f t="shared" si="176"/>
        <v>0</v>
      </c>
      <c r="BB81" s="12"/>
      <c r="BC81" s="3"/>
      <c r="BD81" s="55">
        <f>SUM(H78:H87,K78:K87,N78:N87,Q78:Q87,T78:T87,W78:W87,Z78:Z87,AC78:AC87,Z78:Z87,AF78:AF87)</f>
        <v>0</v>
      </c>
    </row>
    <row r="82" spans="1:56">
      <c r="A82" s="645"/>
      <c r="B82" s="647"/>
      <c r="C82" s="705"/>
      <c r="D82" s="711"/>
      <c r="E82" s="653"/>
      <c r="F82" s="256" t="s">
        <v>39</v>
      </c>
      <c r="G82" s="24"/>
      <c r="H82" s="11">
        <f t="shared" si="161"/>
        <v>0</v>
      </c>
      <c r="I82" s="12"/>
      <c r="J82" s="3"/>
      <c r="K82" s="11">
        <f t="shared" si="162"/>
        <v>0</v>
      </c>
      <c r="L82" s="12"/>
      <c r="M82" s="3"/>
      <c r="N82" s="11">
        <f t="shared" si="163"/>
        <v>0</v>
      </c>
      <c r="O82" s="12"/>
      <c r="P82" s="3"/>
      <c r="Q82" s="11">
        <f t="shared" si="164"/>
        <v>0</v>
      </c>
      <c r="R82" s="12"/>
      <c r="S82" s="3"/>
      <c r="T82" s="11">
        <f t="shared" si="165"/>
        <v>0</v>
      </c>
      <c r="U82" s="12"/>
      <c r="V82" s="3"/>
      <c r="W82" s="11">
        <f t="shared" si="166"/>
        <v>0</v>
      </c>
      <c r="X82" s="12"/>
      <c r="Y82" s="3"/>
      <c r="Z82" s="11">
        <f t="shared" si="167"/>
        <v>0</v>
      </c>
      <c r="AA82" s="12"/>
      <c r="AB82" s="3"/>
      <c r="AC82" s="11">
        <f t="shared" si="168"/>
        <v>0</v>
      </c>
      <c r="AD82" s="12"/>
      <c r="AE82" s="3"/>
      <c r="AF82" s="11">
        <f t="shared" si="169"/>
        <v>0</v>
      </c>
      <c r="AG82" s="12"/>
      <c r="AH82" s="3"/>
      <c r="AI82" s="11">
        <f t="shared" si="170"/>
        <v>0</v>
      </c>
      <c r="AJ82" s="12"/>
      <c r="AK82" s="3"/>
      <c r="AL82" s="11">
        <f t="shared" si="171"/>
        <v>0</v>
      </c>
      <c r="AM82" s="12"/>
      <c r="AN82" s="3"/>
      <c r="AO82" s="11">
        <f t="shared" si="172"/>
        <v>0</v>
      </c>
      <c r="AP82" s="12"/>
      <c r="AQ82" s="3"/>
      <c r="AR82" s="11">
        <f t="shared" si="173"/>
        <v>0</v>
      </c>
      <c r="AS82" s="12"/>
      <c r="AT82" s="3"/>
      <c r="AU82" s="11">
        <f t="shared" si="174"/>
        <v>0</v>
      </c>
      <c r="AV82" s="12"/>
      <c r="AW82" s="3"/>
      <c r="AX82" s="11">
        <f t="shared" si="175"/>
        <v>0</v>
      </c>
      <c r="AY82" s="12"/>
      <c r="AZ82" s="3"/>
      <c r="BA82" s="11">
        <f t="shared" si="176"/>
        <v>0</v>
      </c>
      <c r="BB82" s="12"/>
      <c r="BC82" s="3"/>
      <c r="BD82" s="7" t="s">
        <v>40</v>
      </c>
    </row>
    <row r="83" spans="1:56">
      <c r="A83" s="645"/>
      <c r="B83" s="647"/>
      <c r="C83" s="705"/>
      <c r="D83" s="711"/>
      <c r="E83" s="653"/>
      <c r="F83" s="256" t="s">
        <v>41</v>
      </c>
      <c r="G83" s="24"/>
      <c r="H83" s="11"/>
      <c r="I83" s="12"/>
      <c r="J83" s="3"/>
      <c r="K83" s="11"/>
      <c r="L83" s="12"/>
      <c r="M83" s="3"/>
      <c r="N83" s="11"/>
      <c r="O83" s="12"/>
      <c r="P83" s="3"/>
      <c r="Q83" s="11"/>
      <c r="R83" s="12"/>
      <c r="S83" s="3"/>
      <c r="T83" s="11"/>
      <c r="U83" s="12"/>
      <c r="V83" s="3"/>
      <c r="W83" s="11"/>
      <c r="X83" s="12"/>
      <c r="Y83" s="3"/>
      <c r="Z83" s="11"/>
      <c r="AA83" s="12"/>
      <c r="AB83" s="3"/>
      <c r="AC83" s="11"/>
      <c r="AD83" s="12"/>
      <c r="AE83" s="3"/>
      <c r="AF83" s="11"/>
      <c r="AG83" s="12"/>
      <c r="AH83" s="3"/>
      <c r="AI83" s="11"/>
      <c r="AJ83" s="12"/>
      <c r="AK83" s="3"/>
      <c r="AL83" s="11"/>
      <c r="AM83" s="12"/>
      <c r="AN83" s="3"/>
      <c r="AO83" s="11"/>
      <c r="AP83" s="12"/>
      <c r="AQ83" s="3"/>
      <c r="AR83" s="11"/>
      <c r="AS83" s="12"/>
      <c r="AT83" s="3"/>
      <c r="AU83" s="11"/>
      <c r="AV83" s="12"/>
      <c r="AW83" s="3"/>
      <c r="AX83" s="11"/>
      <c r="AY83" s="12"/>
      <c r="AZ83" s="3"/>
      <c r="BA83" s="11"/>
      <c r="BB83" s="12"/>
      <c r="BC83" s="3"/>
      <c r="BD83" s="7"/>
    </row>
    <row r="84" spans="1:56">
      <c r="A84" s="645"/>
      <c r="B84" s="647"/>
      <c r="C84" s="705"/>
      <c r="D84" s="711"/>
      <c r="E84" s="653"/>
      <c r="F84" s="256" t="s">
        <v>42</v>
      </c>
      <c r="G84" s="24"/>
      <c r="H84" s="11">
        <f t="shared" si="161"/>
        <v>0</v>
      </c>
      <c r="I84" s="12"/>
      <c r="J84" s="3"/>
      <c r="K84" s="11">
        <f t="shared" si="162"/>
        <v>0</v>
      </c>
      <c r="L84" s="12"/>
      <c r="M84" s="3"/>
      <c r="N84" s="11">
        <f t="shared" si="163"/>
        <v>0</v>
      </c>
      <c r="O84" s="12"/>
      <c r="P84" s="3"/>
      <c r="Q84" s="11">
        <f t="shared" si="164"/>
        <v>0</v>
      </c>
      <c r="R84" s="12"/>
      <c r="S84" s="3"/>
      <c r="T84" s="11">
        <f t="shared" si="165"/>
        <v>0</v>
      </c>
      <c r="U84" s="12"/>
      <c r="V84" s="3"/>
      <c r="W84" s="11">
        <f t="shared" si="166"/>
        <v>0</v>
      </c>
      <c r="X84" s="12"/>
      <c r="Y84" s="361">
        <v>2108480</v>
      </c>
      <c r="Z84" s="362">
        <f t="shared" si="167"/>
        <v>0</v>
      </c>
      <c r="AA84" s="363">
        <v>2108480</v>
      </c>
      <c r="AB84" s="3"/>
      <c r="AC84" s="11">
        <f t="shared" si="168"/>
        <v>0</v>
      </c>
      <c r="AD84" s="12"/>
      <c r="AE84" s="3"/>
      <c r="AF84" s="11">
        <f t="shared" si="169"/>
        <v>0</v>
      </c>
      <c r="AG84" s="12"/>
      <c r="AH84" s="3"/>
      <c r="AI84" s="11">
        <f t="shared" si="170"/>
        <v>0</v>
      </c>
      <c r="AJ84" s="12"/>
      <c r="AK84" s="3"/>
      <c r="AL84" s="11">
        <f t="shared" si="171"/>
        <v>0</v>
      </c>
      <c r="AM84" s="12"/>
      <c r="AN84" s="3"/>
      <c r="AO84" s="11">
        <f t="shared" si="172"/>
        <v>0</v>
      </c>
      <c r="AP84" s="12"/>
      <c r="AQ84" s="3"/>
      <c r="AR84" s="11">
        <f t="shared" si="173"/>
        <v>0</v>
      </c>
      <c r="AS84" s="12"/>
      <c r="AT84" s="3"/>
      <c r="AU84" s="11">
        <f t="shared" ref="AU84:AU87" si="177">AT84-AV84</f>
        <v>0</v>
      </c>
      <c r="AV84" s="12"/>
      <c r="AW84" s="3"/>
      <c r="AX84" s="11">
        <f t="shared" ref="AX84:AX87" si="178">AW84-AY84</f>
        <v>0</v>
      </c>
      <c r="AY84" s="12"/>
      <c r="AZ84" s="3"/>
      <c r="BA84" s="11">
        <f t="shared" ref="BA84:BA87" si="179">AZ84-BB84</f>
        <v>0</v>
      </c>
      <c r="BB84" s="12"/>
      <c r="BC84" s="3"/>
      <c r="BD84" s="55">
        <f>SUM(I78:I87,L78:L87,O78:O87,R78:R87,U78:U87,X78:X87,AA78:AA87,AD78:AD87,AG78:AG87)</f>
        <v>2958480</v>
      </c>
    </row>
    <row r="85" spans="1:56">
      <c r="A85" s="645"/>
      <c r="B85" s="647"/>
      <c r="C85" s="705"/>
      <c r="D85" s="711"/>
      <c r="E85" s="653"/>
      <c r="F85" s="256" t="s">
        <v>43</v>
      </c>
      <c r="G85" s="24"/>
      <c r="H85" s="11">
        <f t="shared" si="161"/>
        <v>0</v>
      </c>
      <c r="I85" s="12"/>
      <c r="J85" s="3"/>
      <c r="K85" s="11">
        <f t="shared" si="162"/>
        <v>0</v>
      </c>
      <c r="L85" s="12"/>
      <c r="M85" s="3"/>
      <c r="N85" s="11">
        <f t="shared" si="163"/>
        <v>0</v>
      </c>
      <c r="O85" s="12"/>
      <c r="P85" s="3"/>
      <c r="Q85" s="11">
        <f t="shared" si="164"/>
        <v>0</v>
      </c>
      <c r="R85" s="12"/>
      <c r="S85" s="3"/>
      <c r="T85" s="11">
        <f t="shared" si="165"/>
        <v>0</v>
      </c>
      <c r="U85" s="12"/>
      <c r="V85" s="3"/>
      <c r="W85" s="11">
        <f t="shared" si="166"/>
        <v>0</v>
      </c>
      <c r="X85" s="12"/>
      <c r="Y85" s="3"/>
      <c r="Z85" s="11">
        <f t="shared" si="167"/>
        <v>0</v>
      </c>
      <c r="AA85" s="12"/>
      <c r="AB85" s="3"/>
      <c r="AC85" s="11">
        <f t="shared" si="168"/>
        <v>0</v>
      </c>
      <c r="AD85" s="12"/>
      <c r="AE85" s="3"/>
      <c r="AF85" s="11">
        <f t="shared" si="169"/>
        <v>0</v>
      </c>
      <c r="AG85" s="12"/>
      <c r="AH85" s="3"/>
      <c r="AI85" s="11">
        <f t="shared" si="170"/>
        <v>0</v>
      </c>
      <c r="AJ85" s="12"/>
      <c r="AK85" s="3"/>
      <c r="AL85" s="11">
        <f t="shared" si="171"/>
        <v>0</v>
      </c>
      <c r="AM85" s="12"/>
      <c r="AN85" s="3"/>
      <c r="AO85" s="11">
        <f t="shared" si="172"/>
        <v>0</v>
      </c>
      <c r="AP85" s="12"/>
      <c r="AQ85" s="3"/>
      <c r="AR85" s="11">
        <f t="shared" si="173"/>
        <v>0</v>
      </c>
      <c r="AS85" s="12"/>
      <c r="AT85" s="3"/>
      <c r="AU85" s="11">
        <f t="shared" si="177"/>
        <v>0</v>
      </c>
      <c r="AV85" s="12"/>
      <c r="AW85" s="3"/>
      <c r="AX85" s="11">
        <f t="shared" si="178"/>
        <v>0</v>
      </c>
      <c r="AY85" s="12"/>
      <c r="AZ85" s="3"/>
      <c r="BA85" s="11">
        <f t="shared" si="179"/>
        <v>0</v>
      </c>
      <c r="BB85" s="12"/>
      <c r="BC85" s="3"/>
      <c r="BD85" s="7" t="s">
        <v>44</v>
      </c>
    </row>
    <row r="86" spans="1:56">
      <c r="A86" s="645"/>
      <c r="B86" s="647"/>
      <c r="C86" s="705"/>
      <c r="D86" s="711"/>
      <c r="E86" s="653"/>
      <c r="F86" s="256" t="s">
        <v>45</v>
      </c>
      <c r="G86" s="24"/>
      <c r="H86" s="11">
        <f t="shared" si="161"/>
        <v>0</v>
      </c>
      <c r="I86" s="12"/>
      <c r="J86" s="3"/>
      <c r="K86" s="11">
        <f t="shared" si="162"/>
        <v>0</v>
      </c>
      <c r="L86" s="12"/>
      <c r="M86" s="3"/>
      <c r="N86" s="11">
        <f t="shared" si="163"/>
        <v>0</v>
      </c>
      <c r="O86" s="12"/>
      <c r="P86" s="3"/>
      <c r="Q86" s="11">
        <f t="shared" si="164"/>
        <v>0</v>
      </c>
      <c r="R86" s="12"/>
      <c r="S86" s="3"/>
      <c r="T86" s="11">
        <f t="shared" si="165"/>
        <v>0</v>
      </c>
      <c r="U86" s="12"/>
      <c r="V86" s="3"/>
      <c r="W86" s="11">
        <f t="shared" si="166"/>
        <v>0</v>
      </c>
      <c r="X86" s="12"/>
      <c r="Y86" s="3"/>
      <c r="Z86" s="11">
        <f t="shared" si="167"/>
        <v>0</v>
      </c>
      <c r="AA86" s="12"/>
      <c r="AB86" s="3"/>
      <c r="AC86" s="11">
        <f t="shared" si="168"/>
        <v>0</v>
      </c>
      <c r="AD86" s="12"/>
      <c r="AE86" s="3"/>
      <c r="AF86" s="11">
        <f t="shared" si="169"/>
        <v>0</v>
      </c>
      <c r="AG86" s="12"/>
      <c r="AH86" s="3"/>
      <c r="AI86" s="11">
        <f t="shared" si="170"/>
        <v>0</v>
      </c>
      <c r="AJ86" s="12"/>
      <c r="AK86" s="3"/>
      <c r="AL86" s="11">
        <f t="shared" si="171"/>
        <v>0</v>
      </c>
      <c r="AM86" s="12"/>
      <c r="AN86" s="3"/>
      <c r="AO86" s="11">
        <f t="shared" si="172"/>
        <v>0</v>
      </c>
      <c r="AP86" s="12"/>
      <c r="AQ86" s="3"/>
      <c r="AR86" s="11">
        <f t="shared" si="173"/>
        <v>0</v>
      </c>
      <c r="AS86" s="12"/>
      <c r="AT86" s="3"/>
      <c r="AU86" s="11">
        <f t="shared" si="177"/>
        <v>0</v>
      </c>
      <c r="AV86" s="12"/>
      <c r="AW86" s="3"/>
      <c r="AX86" s="11">
        <f t="shared" si="178"/>
        <v>0</v>
      </c>
      <c r="AY86" s="12"/>
      <c r="AZ86" s="3"/>
      <c r="BA86" s="11">
        <f t="shared" si="179"/>
        <v>0</v>
      </c>
      <c r="BB86" s="12"/>
      <c r="BC86" s="3"/>
      <c r="BD86" s="243">
        <f>BD84/BD79</f>
        <v>1</v>
      </c>
    </row>
    <row r="87" spans="1:56">
      <c r="A87" s="646"/>
      <c r="B87" s="648"/>
      <c r="C87" s="676"/>
      <c r="D87" s="712"/>
      <c r="E87" s="654"/>
      <c r="F87" s="258" t="s">
        <v>46</v>
      </c>
      <c r="G87" s="245"/>
      <c r="H87" s="16">
        <f t="shared" si="161"/>
        <v>0</v>
      </c>
      <c r="I87" s="17"/>
      <c r="J87" s="8"/>
      <c r="K87" s="16">
        <f t="shared" si="162"/>
        <v>0</v>
      </c>
      <c r="L87" s="17"/>
      <c r="M87" s="8"/>
      <c r="N87" s="16">
        <f t="shared" si="163"/>
        <v>0</v>
      </c>
      <c r="O87" s="17"/>
      <c r="P87" s="8"/>
      <c r="Q87" s="16">
        <f t="shared" si="164"/>
        <v>0</v>
      </c>
      <c r="R87" s="17"/>
      <c r="S87" s="8"/>
      <c r="T87" s="16">
        <f t="shared" si="165"/>
        <v>0</v>
      </c>
      <c r="U87" s="17"/>
      <c r="V87" s="8"/>
      <c r="W87" s="16">
        <f t="shared" si="166"/>
        <v>0</v>
      </c>
      <c r="X87" s="17"/>
      <c r="Y87" s="8"/>
      <c r="Z87" s="16">
        <f t="shared" si="167"/>
        <v>0</v>
      </c>
      <c r="AA87" s="17"/>
      <c r="AB87" s="8"/>
      <c r="AC87" s="16">
        <f t="shared" si="168"/>
        <v>0</v>
      </c>
      <c r="AD87" s="17"/>
      <c r="AE87" s="8"/>
      <c r="AF87" s="16">
        <f t="shared" si="169"/>
        <v>0</v>
      </c>
      <c r="AG87" s="17"/>
      <c r="AH87" s="8"/>
      <c r="AI87" s="16">
        <f t="shared" si="170"/>
        <v>0</v>
      </c>
      <c r="AJ87" s="17"/>
      <c r="AK87" s="8"/>
      <c r="AL87" s="16">
        <f t="shared" si="171"/>
        <v>0</v>
      </c>
      <c r="AM87" s="17"/>
      <c r="AN87" s="8"/>
      <c r="AO87" s="16">
        <f t="shared" si="172"/>
        <v>0</v>
      </c>
      <c r="AP87" s="17"/>
      <c r="AQ87" s="8"/>
      <c r="AR87" s="16">
        <f t="shared" si="173"/>
        <v>0</v>
      </c>
      <c r="AS87" s="17"/>
      <c r="AT87" s="8"/>
      <c r="AU87" s="16">
        <f t="shared" si="177"/>
        <v>0</v>
      </c>
      <c r="AV87" s="17"/>
      <c r="AW87" s="8"/>
      <c r="AX87" s="16">
        <f t="shared" si="178"/>
        <v>0</v>
      </c>
      <c r="AY87" s="17"/>
      <c r="AZ87" s="8"/>
      <c r="BA87" s="16">
        <f t="shared" si="179"/>
        <v>0</v>
      </c>
      <c r="BB87" s="17"/>
      <c r="BC87" s="8"/>
      <c r="BD87" s="56"/>
    </row>
    <row r="88" spans="1:56">
      <c r="A88" s="660" t="s">
        <v>20</v>
      </c>
      <c r="B88" s="662" t="s">
        <v>21</v>
      </c>
      <c r="C88" s="664" t="s">
        <v>22</v>
      </c>
      <c r="D88" s="662" t="s">
        <v>23</v>
      </c>
      <c r="E88" s="664" t="s">
        <v>24</v>
      </c>
      <c r="F88" s="670" t="s">
        <v>25</v>
      </c>
      <c r="G88" s="635" t="s">
        <v>26</v>
      </c>
      <c r="H88" s="636" t="s">
        <v>27</v>
      </c>
      <c r="I88" s="637" t="s">
        <v>28</v>
      </c>
      <c r="J88" s="635" t="s">
        <v>26</v>
      </c>
      <c r="K88" s="636" t="s">
        <v>27</v>
      </c>
      <c r="L88" s="637" t="s">
        <v>28</v>
      </c>
      <c r="M88" s="635" t="s">
        <v>26</v>
      </c>
      <c r="N88" s="636" t="s">
        <v>27</v>
      </c>
      <c r="O88" s="637" t="s">
        <v>28</v>
      </c>
      <c r="P88" s="635" t="s">
        <v>26</v>
      </c>
      <c r="Q88" s="636" t="s">
        <v>27</v>
      </c>
      <c r="R88" s="637" t="s">
        <v>28</v>
      </c>
      <c r="S88" s="635" t="s">
        <v>26</v>
      </c>
      <c r="T88" s="636" t="s">
        <v>27</v>
      </c>
      <c r="U88" s="637" t="s">
        <v>28</v>
      </c>
      <c r="V88" s="635" t="s">
        <v>26</v>
      </c>
      <c r="W88" s="636" t="s">
        <v>27</v>
      </c>
      <c r="X88" s="637" t="s">
        <v>28</v>
      </c>
      <c r="Y88" s="635" t="s">
        <v>26</v>
      </c>
      <c r="Z88" s="636" t="s">
        <v>27</v>
      </c>
      <c r="AA88" s="637" t="s">
        <v>28</v>
      </c>
      <c r="AB88" s="635" t="s">
        <v>26</v>
      </c>
      <c r="AC88" s="636" t="s">
        <v>27</v>
      </c>
      <c r="AD88" s="637" t="s">
        <v>28</v>
      </c>
      <c r="AE88" s="635" t="s">
        <v>26</v>
      </c>
      <c r="AF88" s="636" t="s">
        <v>27</v>
      </c>
      <c r="AG88" s="637" t="s">
        <v>28</v>
      </c>
      <c r="AH88" s="635" t="s">
        <v>26</v>
      </c>
      <c r="AI88" s="636" t="s">
        <v>27</v>
      </c>
      <c r="AJ88" s="637" t="s">
        <v>28</v>
      </c>
      <c r="AK88" s="635" t="s">
        <v>26</v>
      </c>
      <c r="AL88" s="636" t="s">
        <v>27</v>
      </c>
      <c r="AM88" s="637" t="s">
        <v>28</v>
      </c>
      <c r="AN88" s="635" t="s">
        <v>26</v>
      </c>
      <c r="AO88" s="636" t="s">
        <v>27</v>
      </c>
      <c r="AP88" s="637" t="s">
        <v>28</v>
      </c>
      <c r="AQ88" s="635" t="s">
        <v>26</v>
      </c>
      <c r="AR88" s="636" t="s">
        <v>27</v>
      </c>
      <c r="AS88" s="637" t="s">
        <v>28</v>
      </c>
      <c r="AT88" s="635" t="s">
        <v>26</v>
      </c>
      <c r="AU88" s="636" t="s">
        <v>27</v>
      </c>
      <c r="AV88" s="637" t="s">
        <v>28</v>
      </c>
      <c r="AW88" s="635" t="s">
        <v>26</v>
      </c>
      <c r="AX88" s="636" t="s">
        <v>27</v>
      </c>
      <c r="AY88" s="637" t="s">
        <v>28</v>
      </c>
      <c r="AZ88" s="635" t="s">
        <v>26</v>
      </c>
      <c r="BA88" s="636" t="s">
        <v>27</v>
      </c>
      <c r="BB88" s="637" t="s">
        <v>28</v>
      </c>
      <c r="BC88" s="635" t="s">
        <v>26</v>
      </c>
      <c r="BD88" s="665" t="s">
        <v>29</v>
      </c>
    </row>
    <row r="89" spans="1:56" ht="30" customHeight="1">
      <c r="A89" s="661"/>
      <c r="B89" s="663"/>
      <c r="C89" s="636"/>
      <c r="D89" s="663"/>
      <c r="E89" s="636"/>
      <c r="F89" s="671"/>
      <c r="G89" s="635"/>
      <c r="H89" s="636"/>
      <c r="I89" s="637"/>
      <c r="J89" s="635"/>
      <c r="K89" s="636"/>
      <c r="L89" s="637"/>
      <c r="M89" s="635"/>
      <c r="N89" s="636"/>
      <c r="O89" s="637"/>
      <c r="P89" s="635"/>
      <c r="Q89" s="636"/>
      <c r="R89" s="637"/>
      <c r="S89" s="635"/>
      <c r="T89" s="636"/>
      <c r="U89" s="637"/>
      <c r="V89" s="635"/>
      <c r="W89" s="636"/>
      <c r="X89" s="637"/>
      <c r="Y89" s="635"/>
      <c r="Z89" s="636"/>
      <c r="AA89" s="637"/>
      <c r="AB89" s="635"/>
      <c r="AC89" s="636"/>
      <c r="AD89" s="637"/>
      <c r="AE89" s="635"/>
      <c r="AF89" s="636"/>
      <c r="AG89" s="637"/>
      <c r="AH89" s="635"/>
      <c r="AI89" s="636"/>
      <c r="AJ89" s="637"/>
      <c r="AK89" s="635"/>
      <c r="AL89" s="636"/>
      <c r="AM89" s="637"/>
      <c r="AN89" s="635"/>
      <c r="AO89" s="636"/>
      <c r="AP89" s="637"/>
      <c r="AQ89" s="635"/>
      <c r="AR89" s="636"/>
      <c r="AS89" s="637"/>
      <c r="AT89" s="635"/>
      <c r="AU89" s="636"/>
      <c r="AV89" s="637"/>
      <c r="AW89" s="635"/>
      <c r="AX89" s="636"/>
      <c r="AY89" s="637"/>
      <c r="AZ89" s="635"/>
      <c r="BA89" s="636"/>
      <c r="BB89" s="637"/>
      <c r="BC89" s="635"/>
      <c r="BD89" s="665"/>
    </row>
    <row r="90" spans="1:56" ht="30" customHeight="1">
      <c r="A90" s="645" t="s">
        <v>63</v>
      </c>
      <c r="B90" s="647">
        <v>1558</v>
      </c>
      <c r="C90" s="705">
        <v>1700788</v>
      </c>
      <c r="D90" s="711" t="s">
        <v>64</v>
      </c>
      <c r="E90" s="653" t="s">
        <v>52</v>
      </c>
      <c r="F90" s="256" t="s">
        <v>33</v>
      </c>
      <c r="G90" s="24"/>
      <c r="H90" s="9">
        <f t="shared" ref="H90:H99" si="180">G90-I90</f>
        <v>0</v>
      </c>
      <c r="I90" s="10"/>
      <c r="J90" s="3"/>
      <c r="K90" s="9">
        <f t="shared" ref="K90:K99" si="181">J90-L90</f>
        <v>0</v>
      </c>
      <c r="L90" s="10"/>
      <c r="M90" s="3"/>
      <c r="N90" s="9">
        <f t="shared" ref="N90:N99" si="182">M90-O90</f>
        <v>0</v>
      </c>
      <c r="O90" s="10"/>
      <c r="P90" s="3"/>
      <c r="Q90" s="9">
        <f t="shared" ref="Q90:Q99" si="183">P90-R90</f>
        <v>0</v>
      </c>
      <c r="R90" s="10"/>
      <c r="S90" s="3"/>
      <c r="T90" s="9">
        <f t="shared" ref="T90:T99" si="184">S90-U90</f>
        <v>0</v>
      </c>
      <c r="U90" s="10"/>
      <c r="V90" s="3"/>
      <c r="W90" s="9">
        <f t="shared" ref="W90:W99" si="185">V90-X90</f>
        <v>0</v>
      </c>
      <c r="X90" s="10"/>
      <c r="Y90" s="3"/>
      <c r="Z90" s="9">
        <f t="shared" ref="Z90:Z99" si="186">Y90-AA90</f>
        <v>0</v>
      </c>
      <c r="AA90" s="10"/>
      <c r="AB90" s="3"/>
      <c r="AC90" s="9">
        <f t="shared" ref="AC90:AC99" si="187">AB90-AD90</f>
        <v>0</v>
      </c>
      <c r="AD90" s="10"/>
      <c r="AE90" s="3"/>
      <c r="AF90" s="9">
        <f t="shared" ref="AF90:AF99" si="188">AE90-AG90</f>
        <v>0</v>
      </c>
      <c r="AG90" s="10"/>
      <c r="AH90" s="3"/>
      <c r="AI90" s="9">
        <f t="shared" ref="AI90:AI92" si="189">AH90-AJ90</f>
        <v>0</v>
      </c>
      <c r="AJ90" s="10"/>
      <c r="AK90" s="3"/>
      <c r="AL90" s="9">
        <f t="shared" ref="AL90:AL99" si="190">AK90-AM90</f>
        <v>0</v>
      </c>
      <c r="AM90" s="10"/>
      <c r="AN90" s="3"/>
      <c r="AO90" s="9">
        <f t="shared" ref="AO90:AO99" si="191">AN90-AP90</f>
        <v>0</v>
      </c>
      <c r="AP90" s="10"/>
      <c r="AQ90" s="3"/>
      <c r="AR90" s="9">
        <f t="shared" ref="AR90:AR99" si="192">AQ90-AS90</f>
        <v>0</v>
      </c>
      <c r="AS90" s="10"/>
      <c r="AT90" s="3"/>
      <c r="AU90" s="9">
        <f t="shared" ref="AU90:AU94" si="193">AT90-AV90</f>
        <v>0</v>
      </c>
      <c r="AV90" s="10"/>
      <c r="AW90" s="3"/>
      <c r="AX90" s="9">
        <f t="shared" ref="AX90:AX94" si="194">AW90-AY90</f>
        <v>0</v>
      </c>
      <c r="AY90" s="10"/>
      <c r="AZ90" s="3"/>
      <c r="BA90" s="9">
        <f t="shared" ref="BA90:BA94" si="195">AZ90-BB90</f>
        <v>0</v>
      </c>
      <c r="BB90" s="10"/>
      <c r="BC90" s="3"/>
      <c r="BD90" s="4" t="s">
        <v>34</v>
      </c>
    </row>
    <row r="91" spans="1:56" ht="30" customHeight="1">
      <c r="A91" s="645"/>
      <c r="B91" s="647"/>
      <c r="C91" s="705"/>
      <c r="D91" s="711"/>
      <c r="E91" s="653"/>
      <c r="F91" s="256" t="s">
        <v>35</v>
      </c>
      <c r="G91" s="24"/>
      <c r="H91" s="11">
        <f t="shared" si="180"/>
        <v>0</v>
      </c>
      <c r="I91" s="12"/>
      <c r="J91" s="3"/>
      <c r="K91" s="11">
        <f t="shared" si="181"/>
        <v>0</v>
      </c>
      <c r="L91" s="12"/>
      <c r="M91" s="3"/>
      <c r="N91" s="11">
        <f t="shared" si="182"/>
        <v>0</v>
      </c>
      <c r="O91" s="12"/>
      <c r="P91" s="361">
        <v>404420</v>
      </c>
      <c r="Q91" s="362">
        <f t="shared" si="183"/>
        <v>0</v>
      </c>
      <c r="R91" s="363">
        <v>404420</v>
      </c>
      <c r="S91" s="3"/>
      <c r="T91" s="11">
        <f t="shared" si="184"/>
        <v>0</v>
      </c>
      <c r="U91" s="12"/>
      <c r="V91" s="3"/>
      <c r="W91" s="11">
        <f t="shared" si="185"/>
        <v>0</v>
      </c>
      <c r="X91" s="12"/>
      <c r="Y91" s="3"/>
      <c r="Z91" s="11">
        <f t="shared" si="186"/>
        <v>0</v>
      </c>
      <c r="AA91" s="12"/>
      <c r="AB91" s="361">
        <v>202688</v>
      </c>
      <c r="AC91" s="362">
        <f t="shared" si="187"/>
        <v>0</v>
      </c>
      <c r="AD91" s="363">
        <v>202688</v>
      </c>
      <c r="AE91" s="3"/>
      <c r="AF91" s="11">
        <f t="shared" si="188"/>
        <v>0</v>
      </c>
      <c r="AG91" s="12"/>
      <c r="AH91" s="361">
        <v>11274</v>
      </c>
      <c r="AI91" s="362">
        <f t="shared" si="189"/>
        <v>0</v>
      </c>
      <c r="AJ91" s="363">
        <v>11274</v>
      </c>
      <c r="AK91" s="3"/>
      <c r="AL91" s="11">
        <f t="shared" si="190"/>
        <v>0</v>
      </c>
      <c r="AM91" s="12"/>
      <c r="AN91" s="3"/>
      <c r="AO91" s="11">
        <f t="shared" si="191"/>
        <v>0</v>
      </c>
      <c r="AP91" s="12"/>
      <c r="AQ91" s="3"/>
      <c r="AR91" s="11">
        <f t="shared" si="192"/>
        <v>0</v>
      </c>
      <c r="AS91" s="12"/>
      <c r="AT91" s="3"/>
      <c r="AU91" s="11">
        <f t="shared" si="193"/>
        <v>0</v>
      </c>
      <c r="AV91" s="12"/>
      <c r="AW91" s="3"/>
      <c r="AX91" s="11">
        <f t="shared" si="194"/>
        <v>0</v>
      </c>
      <c r="AY91" s="12"/>
      <c r="AZ91" s="3"/>
      <c r="BA91" s="11">
        <f t="shared" si="195"/>
        <v>0</v>
      </c>
      <c r="BB91" s="12"/>
      <c r="BC91" s="3"/>
      <c r="BD91" s="55">
        <f>SUM(G90:G99,J90:J99,M90:M99,P90:P99,S90:S99,V90:V99,Y90:Y99,AB90:AB99,AE90:AE99)</f>
        <v>1604420</v>
      </c>
    </row>
    <row r="92" spans="1:56">
      <c r="A92" s="645"/>
      <c r="B92" s="647"/>
      <c r="C92" s="705"/>
      <c r="D92" s="711"/>
      <c r="E92" s="653"/>
      <c r="F92" s="256" t="s">
        <v>36</v>
      </c>
      <c r="G92" s="24"/>
      <c r="H92" s="11">
        <f t="shared" si="180"/>
        <v>0</v>
      </c>
      <c r="I92" s="12"/>
      <c r="J92" s="3"/>
      <c r="K92" s="11">
        <f t="shared" si="181"/>
        <v>0</v>
      </c>
      <c r="L92" s="12"/>
      <c r="M92" s="3"/>
      <c r="N92" s="11">
        <f t="shared" si="182"/>
        <v>0</v>
      </c>
      <c r="O92" s="12"/>
      <c r="P92" s="3"/>
      <c r="Q92" s="11">
        <f t="shared" si="183"/>
        <v>0</v>
      </c>
      <c r="R92" s="12"/>
      <c r="S92" s="3"/>
      <c r="T92" s="11">
        <f t="shared" si="184"/>
        <v>0</v>
      </c>
      <c r="U92" s="12"/>
      <c r="V92" s="3"/>
      <c r="W92" s="11">
        <f t="shared" si="185"/>
        <v>0</v>
      </c>
      <c r="X92" s="12"/>
      <c r="Y92" s="3"/>
      <c r="Z92" s="11">
        <f t="shared" si="186"/>
        <v>0</v>
      </c>
      <c r="AA92" s="12"/>
      <c r="AB92" s="3"/>
      <c r="AC92" s="11">
        <f t="shared" si="187"/>
        <v>0</v>
      </c>
      <c r="AD92" s="12"/>
      <c r="AE92" s="3"/>
      <c r="AF92" s="11">
        <f t="shared" si="188"/>
        <v>0</v>
      </c>
      <c r="AG92" s="12"/>
      <c r="AH92" s="3"/>
      <c r="AI92" s="11">
        <f t="shared" si="189"/>
        <v>0</v>
      </c>
      <c r="AJ92" s="12"/>
      <c r="AK92" s="3"/>
      <c r="AL92" s="11">
        <f t="shared" si="190"/>
        <v>0</v>
      </c>
      <c r="AM92" s="12"/>
      <c r="AN92" s="3"/>
      <c r="AO92" s="11">
        <f t="shared" si="191"/>
        <v>0</v>
      </c>
      <c r="AP92" s="12"/>
      <c r="AQ92" s="3"/>
      <c r="AR92" s="11">
        <f t="shared" si="192"/>
        <v>0</v>
      </c>
      <c r="AS92" s="12"/>
      <c r="AT92" s="3"/>
      <c r="AU92" s="11">
        <f t="shared" si="193"/>
        <v>0</v>
      </c>
      <c r="AV92" s="12"/>
      <c r="AW92" s="3"/>
      <c r="AX92" s="11">
        <f t="shared" si="194"/>
        <v>0</v>
      </c>
      <c r="AY92" s="12"/>
      <c r="AZ92" s="3"/>
      <c r="BA92" s="11">
        <f t="shared" si="195"/>
        <v>0</v>
      </c>
      <c r="BB92" s="12"/>
      <c r="BC92" s="3"/>
      <c r="BD92" s="7" t="s">
        <v>37</v>
      </c>
    </row>
    <row r="93" spans="1:56">
      <c r="A93" s="645"/>
      <c r="B93" s="647"/>
      <c r="C93" s="705"/>
      <c r="D93" s="711"/>
      <c r="E93" s="653"/>
      <c r="F93" s="256" t="s">
        <v>38</v>
      </c>
      <c r="G93" s="24"/>
      <c r="H93" s="11">
        <f t="shared" si="180"/>
        <v>0</v>
      </c>
      <c r="I93" s="12"/>
      <c r="J93" s="3"/>
      <c r="K93" s="11">
        <f t="shared" si="181"/>
        <v>0</v>
      </c>
      <c r="L93" s="12"/>
      <c r="M93" s="3"/>
      <c r="N93" s="11">
        <f t="shared" si="182"/>
        <v>0</v>
      </c>
      <c r="O93" s="12"/>
      <c r="P93" s="3"/>
      <c r="Q93" s="11">
        <f t="shared" si="183"/>
        <v>0</v>
      </c>
      <c r="R93" s="12"/>
      <c r="S93" s="3"/>
      <c r="T93" s="11">
        <f t="shared" si="184"/>
        <v>0</v>
      </c>
      <c r="U93" s="12"/>
      <c r="V93" s="3"/>
      <c r="W93" s="11">
        <f t="shared" si="185"/>
        <v>0</v>
      </c>
      <c r="X93" s="12"/>
      <c r="Y93" s="3"/>
      <c r="Z93" s="11">
        <f t="shared" si="186"/>
        <v>0</v>
      </c>
      <c r="AA93" s="12"/>
      <c r="AB93" s="361">
        <v>997312</v>
      </c>
      <c r="AC93" s="362">
        <f>AB93-AD93</f>
        <v>0</v>
      </c>
      <c r="AD93" s="363">
        <v>997312</v>
      </c>
      <c r="AE93" s="361"/>
      <c r="AF93" s="362">
        <f t="shared" si="188"/>
        <v>0</v>
      </c>
      <c r="AG93" s="363"/>
      <c r="AH93" s="3"/>
      <c r="AI93" s="11">
        <f>AH93-AJ93</f>
        <v>0</v>
      </c>
      <c r="AJ93" s="12"/>
      <c r="AK93" s="3"/>
      <c r="AL93" s="11">
        <f t="shared" si="190"/>
        <v>0</v>
      </c>
      <c r="AM93" s="12"/>
      <c r="AN93" s="3"/>
      <c r="AO93" s="11">
        <f t="shared" si="191"/>
        <v>0</v>
      </c>
      <c r="AP93" s="12"/>
      <c r="AQ93" s="3"/>
      <c r="AR93" s="11">
        <f t="shared" si="192"/>
        <v>0</v>
      </c>
      <c r="AS93" s="12"/>
      <c r="AT93" s="3"/>
      <c r="AU93" s="11">
        <f t="shared" si="193"/>
        <v>0</v>
      </c>
      <c r="AV93" s="12"/>
      <c r="AW93" s="3"/>
      <c r="AX93" s="11">
        <f t="shared" si="194"/>
        <v>0</v>
      </c>
      <c r="AY93" s="12"/>
      <c r="AZ93" s="3"/>
      <c r="BA93" s="11">
        <f t="shared" si="195"/>
        <v>0</v>
      </c>
      <c r="BB93" s="12"/>
      <c r="BC93" s="3"/>
      <c r="BD93" s="55">
        <f>SUM(H90:H99,K90:K99,N90:N99,Q90:Q99,T90:T99,W90:W99,Z90:Z99,AC90:AC99,Z90:Z99,AF90:AF99)</f>
        <v>0</v>
      </c>
    </row>
    <row r="94" spans="1:56">
      <c r="A94" s="645"/>
      <c r="B94" s="647"/>
      <c r="C94" s="705"/>
      <c r="D94" s="711"/>
      <c r="E94" s="653"/>
      <c r="F94" s="256" t="s">
        <v>39</v>
      </c>
      <c r="G94" s="24"/>
      <c r="H94" s="11">
        <f t="shared" si="180"/>
        <v>0</v>
      </c>
      <c r="I94" s="12"/>
      <c r="J94" s="3"/>
      <c r="K94" s="11">
        <f t="shared" si="181"/>
        <v>0</v>
      </c>
      <c r="L94" s="12"/>
      <c r="M94" s="3"/>
      <c r="N94" s="11">
        <f t="shared" si="182"/>
        <v>0</v>
      </c>
      <c r="O94" s="12"/>
      <c r="P94" s="3"/>
      <c r="Q94" s="11">
        <f t="shared" si="183"/>
        <v>0</v>
      </c>
      <c r="R94" s="12"/>
      <c r="S94" s="3"/>
      <c r="T94" s="11">
        <f t="shared" si="184"/>
        <v>0</v>
      </c>
      <c r="U94" s="12"/>
      <c r="V94" s="3"/>
      <c r="W94" s="11">
        <f t="shared" si="185"/>
        <v>0</v>
      </c>
      <c r="X94" s="12"/>
      <c r="Y94" s="3"/>
      <c r="Z94" s="11">
        <f t="shared" si="186"/>
        <v>0</v>
      </c>
      <c r="AA94" s="12"/>
      <c r="AB94" s="3"/>
      <c r="AC94" s="11">
        <f t="shared" si="187"/>
        <v>0</v>
      </c>
      <c r="AD94" s="12"/>
      <c r="AE94" s="3"/>
      <c r="AF94" s="11">
        <f t="shared" si="188"/>
        <v>0</v>
      </c>
      <c r="AG94" s="12"/>
      <c r="AH94" s="3"/>
      <c r="AI94" s="11">
        <f t="shared" ref="AI94:AI95" si="196">AH94-AJ94</f>
        <v>0</v>
      </c>
      <c r="AJ94" s="12"/>
      <c r="AK94" s="3"/>
      <c r="AL94" s="11">
        <f t="shared" si="190"/>
        <v>0</v>
      </c>
      <c r="AM94" s="12"/>
      <c r="AN94" s="3"/>
      <c r="AO94" s="11">
        <f t="shared" si="191"/>
        <v>0</v>
      </c>
      <c r="AP94" s="12"/>
      <c r="AQ94" s="3"/>
      <c r="AR94" s="11">
        <f t="shared" si="192"/>
        <v>0</v>
      </c>
      <c r="AS94" s="12"/>
      <c r="AT94" s="3"/>
      <c r="AU94" s="11">
        <f t="shared" si="193"/>
        <v>0</v>
      </c>
      <c r="AV94" s="12"/>
      <c r="AW94" s="3"/>
      <c r="AX94" s="11">
        <f t="shared" si="194"/>
        <v>0</v>
      </c>
      <c r="AY94" s="12"/>
      <c r="AZ94" s="3"/>
      <c r="BA94" s="11">
        <f t="shared" si="195"/>
        <v>0</v>
      </c>
      <c r="BB94" s="12"/>
      <c r="BC94" s="3"/>
      <c r="BD94" s="7" t="s">
        <v>40</v>
      </c>
    </row>
    <row r="95" spans="1:56">
      <c r="A95" s="645"/>
      <c r="B95" s="647"/>
      <c r="C95" s="705"/>
      <c r="D95" s="711"/>
      <c r="E95" s="653"/>
      <c r="F95" s="256" t="s">
        <v>41</v>
      </c>
      <c r="G95" s="24"/>
      <c r="H95" s="11"/>
      <c r="I95" s="12"/>
      <c r="J95" s="3"/>
      <c r="K95" s="11"/>
      <c r="L95" s="12"/>
      <c r="M95" s="3"/>
      <c r="N95" s="11"/>
      <c r="O95" s="12"/>
      <c r="P95" s="3"/>
      <c r="Q95" s="11"/>
      <c r="R95" s="12"/>
      <c r="S95" s="3"/>
      <c r="T95" s="11"/>
      <c r="U95" s="12"/>
      <c r="V95" s="3"/>
      <c r="W95" s="11"/>
      <c r="X95" s="12"/>
      <c r="Y95" s="3"/>
      <c r="Z95" s="11"/>
      <c r="AA95" s="12"/>
      <c r="AB95" s="174"/>
      <c r="AC95" s="11"/>
      <c r="AD95" s="174"/>
      <c r="AE95" s="3"/>
      <c r="AF95" s="11"/>
      <c r="AG95" s="12"/>
      <c r="AH95" s="361">
        <v>675891</v>
      </c>
      <c r="AI95" s="362">
        <f t="shared" si="196"/>
        <v>0</v>
      </c>
      <c r="AJ95" s="363">
        <f>667891+8000</f>
        <v>675891</v>
      </c>
      <c r="AK95" s="3"/>
      <c r="AL95" s="11"/>
      <c r="AM95" s="12"/>
      <c r="AN95" s="3"/>
      <c r="AO95" s="11"/>
      <c r="AP95" s="12"/>
      <c r="AQ95" s="3"/>
      <c r="AR95" s="11"/>
      <c r="AS95" s="12"/>
      <c r="AT95" s="3"/>
      <c r="AU95" s="11"/>
      <c r="AV95" s="12"/>
      <c r="AW95" s="3"/>
      <c r="AX95" s="11"/>
      <c r="AY95" s="12"/>
      <c r="AZ95" s="3"/>
      <c r="BA95" s="11"/>
      <c r="BB95" s="12"/>
      <c r="BC95" s="3"/>
      <c r="BD95" s="7"/>
    </row>
    <row r="96" spans="1:56">
      <c r="A96" s="645"/>
      <c r="B96" s="647"/>
      <c r="C96" s="705"/>
      <c r="D96" s="711"/>
      <c r="E96" s="653"/>
      <c r="F96" s="256" t="s">
        <v>42</v>
      </c>
      <c r="G96" s="24"/>
      <c r="H96" s="11">
        <f t="shared" si="180"/>
        <v>0</v>
      </c>
      <c r="I96" s="12"/>
      <c r="J96" s="3"/>
      <c r="K96" s="11">
        <f t="shared" si="181"/>
        <v>0</v>
      </c>
      <c r="L96" s="12"/>
      <c r="M96" s="3"/>
      <c r="N96" s="11">
        <f t="shared" si="182"/>
        <v>0</v>
      </c>
      <c r="O96" s="12"/>
      <c r="P96" s="3"/>
      <c r="Q96" s="11">
        <f t="shared" si="183"/>
        <v>0</v>
      </c>
      <c r="R96" s="12"/>
      <c r="S96" s="3"/>
      <c r="T96" s="11">
        <f t="shared" si="184"/>
        <v>0</v>
      </c>
      <c r="U96" s="12"/>
      <c r="V96" s="3"/>
      <c r="W96" s="11">
        <f t="shared" si="185"/>
        <v>0</v>
      </c>
      <c r="X96" s="12"/>
      <c r="Y96" s="3"/>
      <c r="Z96" s="11"/>
      <c r="AA96" s="12"/>
      <c r="AC96" s="11">
        <f t="shared" si="187"/>
        <v>0</v>
      </c>
      <c r="AE96" s="3"/>
      <c r="AF96" s="11"/>
      <c r="AG96" s="12"/>
      <c r="AH96" s="361">
        <v>5632428</v>
      </c>
      <c r="AI96" s="362">
        <f t="shared" ref="AI96" si="197">AH96-AJ96</f>
        <v>0</v>
      </c>
      <c r="AJ96" s="363">
        <v>5632428</v>
      </c>
      <c r="AK96" s="3"/>
      <c r="AL96" s="11">
        <f t="shared" si="190"/>
        <v>0</v>
      </c>
      <c r="AM96" s="12"/>
      <c r="AN96" s="3"/>
      <c r="AO96" s="11">
        <f t="shared" si="191"/>
        <v>0</v>
      </c>
      <c r="AP96" s="12"/>
      <c r="AQ96" s="3"/>
      <c r="AR96" s="11">
        <f t="shared" si="192"/>
        <v>0</v>
      </c>
      <c r="AS96" s="12"/>
      <c r="AT96" s="3"/>
      <c r="AU96" s="11">
        <f t="shared" ref="AU96:AU99" si="198">AT96-AV96</f>
        <v>0</v>
      </c>
      <c r="AV96" s="12"/>
      <c r="AW96" s="3"/>
      <c r="AX96" s="11">
        <f t="shared" ref="AX96:AX99" si="199">AW96-AY96</f>
        <v>0</v>
      </c>
      <c r="AY96" s="12"/>
      <c r="AZ96" s="3"/>
      <c r="BA96" s="11">
        <f t="shared" ref="BA96:BA99" si="200">AZ96-BB96</f>
        <v>0</v>
      </c>
      <c r="BB96" s="12"/>
      <c r="BC96" s="3"/>
      <c r="BD96" s="55">
        <f>SUM(I90:I99,L90:L99,O90:O99,R90:R99,U90:U99,X90:X99,AA90:AA99,AD90:AD99,AG90:AG99)</f>
        <v>1604420</v>
      </c>
    </row>
    <row r="97" spans="1:56">
      <c r="A97" s="645"/>
      <c r="B97" s="647"/>
      <c r="C97" s="705"/>
      <c r="D97" s="711"/>
      <c r="E97" s="653"/>
      <c r="F97" s="256" t="s">
        <v>43</v>
      </c>
      <c r="G97" s="24"/>
      <c r="H97" s="11">
        <f t="shared" si="180"/>
        <v>0</v>
      </c>
      <c r="I97" s="12"/>
      <c r="J97" s="3"/>
      <c r="K97" s="11">
        <f t="shared" si="181"/>
        <v>0</v>
      </c>
      <c r="L97" s="12"/>
      <c r="M97" s="3"/>
      <c r="N97" s="11">
        <f t="shared" si="182"/>
        <v>0</v>
      </c>
      <c r="O97" s="12"/>
      <c r="P97" s="3"/>
      <c r="Q97" s="11">
        <f t="shared" si="183"/>
        <v>0</v>
      </c>
      <c r="R97" s="12"/>
      <c r="S97" s="3"/>
      <c r="T97" s="11">
        <f t="shared" si="184"/>
        <v>0</v>
      </c>
      <c r="U97" s="12"/>
      <c r="V97" s="3"/>
      <c r="W97" s="11">
        <f t="shared" si="185"/>
        <v>0</v>
      </c>
      <c r="X97" s="12"/>
      <c r="Y97" s="3"/>
      <c r="Z97" s="11">
        <f t="shared" si="186"/>
        <v>0</v>
      </c>
      <c r="AA97" s="12"/>
      <c r="AB97" s="3"/>
      <c r="AC97" s="11">
        <f t="shared" si="187"/>
        <v>0</v>
      </c>
      <c r="AD97" s="12"/>
      <c r="AE97" s="3"/>
      <c r="AF97" s="11">
        <f t="shared" si="188"/>
        <v>0</v>
      </c>
      <c r="AG97" s="12"/>
      <c r="AH97" s="3"/>
      <c r="AI97" s="11">
        <f t="shared" ref="AI97:AI99" si="201">AH97-AJ97</f>
        <v>0</v>
      </c>
      <c r="AJ97" s="12"/>
      <c r="AK97" s="3"/>
      <c r="AL97" s="11">
        <f t="shared" si="190"/>
        <v>0</v>
      </c>
      <c r="AM97" s="12"/>
      <c r="AN97" s="3"/>
      <c r="AO97" s="11">
        <f t="shared" si="191"/>
        <v>0</v>
      </c>
      <c r="AP97" s="12"/>
      <c r="AQ97" s="3"/>
      <c r="AR97" s="11">
        <f t="shared" si="192"/>
        <v>0</v>
      </c>
      <c r="AS97" s="12"/>
      <c r="AT97" s="3"/>
      <c r="AU97" s="11">
        <f t="shared" si="198"/>
        <v>0</v>
      </c>
      <c r="AV97" s="12"/>
      <c r="AW97" s="3"/>
      <c r="AX97" s="11">
        <f t="shared" si="199"/>
        <v>0</v>
      </c>
      <c r="AY97" s="12"/>
      <c r="AZ97" s="3"/>
      <c r="BA97" s="11">
        <f t="shared" si="200"/>
        <v>0</v>
      </c>
      <c r="BB97" s="12"/>
      <c r="BC97" s="3"/>
      <c r="BD97" s="7" t="s">
        <v>44</v>
      </c>
    </row>
    <row r="98" spans="1:56">
      <c r="A98" s="645"/>
      <c r="B98" s="647"/>
      <c r="C98" s="705"/>
      <c r="D98" s="711"/>
      <c r="E98" s="653"/>
      <c r="F98" s="256" t="s">
        <v>45</v>
      </c>
      <c r="G98" s="24"/>
      <c r="H98" s="11">
        <f t="shared" si="180"/>
        <v>0</v>
      </c>
      <c r="I98" s="12"/>
      <c r="J98" s="3"/>
      <c r="K98" s="11">
        <f t="shared" si="181"/>
        <v>0</v>
      </c>
      <c r="L98" s="12"/>
      <c r="M98" s="3"/>
      <c r="N98" s="11">
        <f t="shared" si="182"/>
        <v>0</v>
      </c>
      <c r="O98" s="12"/>
      <c r="P98" s="3"/>
      <c r="Q98" s="11">
        <f t="shared" si="183"/>
        <v>0</v>
      </c>
      <c r="R98" s="12"/>
      <c r="S98" s="3"/>
      <c r="T98" s="11">
        <f t="shared" si="184"/>
        <v>0</v>
      </c>
      <c r="U98" s="12"/>
      <c r="V98" s="3"/>
      <c r="W98" s="11">
        <f t="shared" si="185"/>
        <v>0</v>
      </c>
      <c r="X98" s="12"/>
      <c r="Y98" s="3"/>
      <c r="Z98" s="11">
        <f t="shared" si="186"/>
        <v>0</v>
      </c>
      <c r="AA98" s="12"/>
      <c r="AB98" s="3"/>
      <c r="AC98" s="11">
        <f t="shared" si="187"/>
        <v>0</v>
      </c>
      <c r="AD98" s="12"/>
      <c r="AE98" s="3"/>
      <c r="AF98" s="11">
        <f t="shared" si="188"/>
        <v>0</v>
      </c>
      <c r="AG98" s="12"/>
      <c r="AH98" s="3"/>
      <c r="AI98" s="11">
        <f t="shared" si="201"/>
        <v>0</v>
      </c>
      <c r="AJ98" s="12"/>
      <c r="AK98" s="3"/>
      <c r="AL98" s="11">
        <f t="shared" si="190"/>
        <v>0</v>
      </c>
      <c r="AM98" s="12"/>
      <c r="AN98" s="3"/>
      <c r="AO98" s="11">
        <f t="shared" si="191"/>
        <v>0</v>
      </c>
      <c r="AP98" s="12"/>
      <c r="AQ98" s="3"/>
      <c r="AR98" s="11">
        <f t="shared" si="192"/>
        <v>0</v>
      </c>
      <c r="AS98" s="12"/>
      <c r="AT98" s="3"/>
      <c r="AU98" s="11">
        <f t="shared" si="198"/>
        <v>0</v>
      </c>
      <c r="AV98" s="12"/>
      <c r="AW98" s="3"/>
      <c r="AX98" s="11">
        <f t="shared" si="199"/>
        <v>0</v>
      </c>
      <c r="AY98" s="12"/>
      <c r="AZ98" s="3"/>
      <c r="BA98" s="11">
        <f t="shared" si="200"/>
        <v>0</v>
      </c>
      <c r="BB98" s="12"/>
      <c r="BC98" s="3"/>
      <c r="BD98" s="243">
        <f>BD96/BD91</f>
        <v>1</v>
      </c>
    </row>
    <row r="99" spans="1:56">
      <c r="A99" s="646"/>
      <c r="B99" s="648"/>
      <c r="C99" s="676"/>
      <c r="D99" s="712"/>
      <c r="E99" s="654"/>
      <c r="F99" s="258" t="s">
        <v>46</v>
      </c>
      <c r="G99" s="245"/>
      <c r="H99" s="16">
        <f t="shared" si="180"/>
        <v>0</v>
      </c>
      <c r="I99" s="17"/>
      <c r="J99" s="8"/>
      <c r="K99" s="16">
        <f t="shared" si="181"/>
        <v>0</v>
      </c>
      <c r="L99" s="17"/>
      <c r="M99" s="8"/>
      <c r="N99" s="16">
        <f t="shared" si="182"/>
        <v>0</v>
      </c>
      <c r="O99" s="17"/>
      <c r="P99" s="8"/>
      <c r="Q99" s="16">
        <f t="shared" si="183"/>
        <v>0</v>
      </c>
      <c r="R99" s="17"/>
      <c r="S99" s="8"/>
      <c r="T99" s="16">
        <f t="shared" si="184"/>
        <v>0</v>
      </c>
      <c r="U99" s="17"/>
      <c r="V99" s="8"/>
      <c r="W99" s="16">
        <f t="shared" si="185"/>
        <v>0</v>
      </c>
      <c r="X99" s="17"/>
      <c r="Y99" s="8"/>
      <c r="Z99" s="16">
        <f t="shared" si="186"/>
        <v>0</v>
      </c>
      <c r="AA99" s="17"/>
      <c r="AB99" s="8"/>
      <c r="AC99" s="16">
        <f t="shared" si="187"/>
        <v>0</v>
      </c>
      <c r="AD99" s="17"/>
      <c r="AE99" s="8"/>
      <c r="AF99" s="16">
        <f t="shared" si="188"/>
        <v>0</v>
      </c>
      <c r="AG99" s="17"/>
      <c r="AH99" s="8"/>
      <c r="AI99" s="16">
        <f t="shared" si="201"/>
        <v>0</v>
      </c>
      <c r="AJ99" s="17"/>
      <c r="AK99" s="252"/>
      <c r="AL99" s="250">
        <f t="shared" si="190"/>
        <v>0</v>
      </c>
      <c r="AM99" s="251"/>
      <c r="AN99" s="252"/>
      <c r="AO99" s="250">
        <f t="shared" si="191"/>
        <v>0</v>
      </c>
      <c r="AP99" s="251"/>
      <c r="AQ99" s="252"/>
      <c r="AR99" s="250">
        <f t="shared" si="192"/>
        <v>0</v>
      </c>
      <c r="AS99" s="251"/>
      <c r="AT99" s="252"/>
      <c r="AU99" s="250">
        <f t="shared" si="198"/>
        <v>0</v>
      </c>
      <c r="AV99" s="251"/>
      <c r="AW99" s="252"/>
      <c r="AX99" s="250">
        <f t="shared" si="199"/>
        <v>0</v>
      </c>
      <c r="AY99" s="251"/>
      <c r="AZ99" s="252"/>
      <c r="BA99" s="250">
        <f t="shared" si="200"/>
        <v>0</v>
      </c>
      <c r="BB99" s="251"/>
      <c r="BC99" s="8"/>
      <c r="BD99" s="56"/>
    </row>
    <row r="100" spans="1:56">
      <c r="A100" s="679" t="s">
        <v>20</v>
      </c>
      <c r="B100" s="680" t="s">
        <v>21</v>
      </c>
      <c r="C100" s="657" t="s">
        <v>22</v>
      </c>
      <c r="D100" s="680" t="s">
        <v>23</v>
      </c>
      <c r="E100" s="657" t="s">
        <v>24</v>
      </c>
      <c r="F100" s="681" t="s">
        <v>25</v>
      </c>
      <c r="G100" s="635" t="s">
        <v>26</v>
      </c>
      <c r="H100" s="636" t="s">
        <v>27</v>
      </c>
      <c r="I100" s="637" t="s">
        <v>28</v>
      </c>
      <c r="J100" s="635" t="s">
        <v>26</v>
      </c>
      <c r="K100" s="636" t="s">
        <v>27</v>
      </c>
      <c r="L100" s="637" t="s">
        <v>28</v>
      </c>
      <c r="M100" s="635" t="s">
        <v>26</v>
      </c>
      <c r="N100" s="636" t="s">
        <v>27</v>
      </c>
      <c r="O100" s="637" t="s">
        <v>28</v>
      </c>
      <c r="P100" s="635" t="s">
        <v>26</v>
      </c>
      <c r="Q100" s="636" t="s">
        <v>27</v>
      </c>
      <c r="R100" s="637" t="s">
        <v>28</v>
      </c>
      <c r="S100" s="635" t="s">
        <v>26</v>
      </c>
      <c r="T100" s="636" t="s">
        <v>27</v>
      </c>
      <c r="U100" s="637" t="s">
        <v>28</v>
      </c>
      <c r="V100" s="635" t="s">
        <v>26</v>
      </c>
      <c r="W100" s="636" t="s">
        <v>27</v>
      </c>
      <c r="X100" s="637" t="s">
        <v>28</v>
      </c>
      <c r="Y100" s="635" t="s">
        <v>26</v>
      </c>
      <c r="Z100" s="636" t="s">
        <v>27</v>
      </c>
      <c r="AA100" s="637" t="s">
        <v>28</v>
      </c>
      <c r="AB100" s="635" t="s">
        <v>26</v>
      </c>
      <c r="AC100" s="636" t="s">
        <v>27</v>
      </c>
      <c r="AD100" s="637" t="s">
        <v>28</v>
      </c>
      <c r="AE100" s="635" t="s">
        <v>26</v>
      </c>
      <c r="AF100" s="636" t="s">
        <v>27</v>
      </c>
      <c r="AG100" s="637" t="s">
        <v>28</v>
      </c>
      <c r="AH100" s="635" t="s">
        <v>26</v>
      </c>
      <c r="AI100" s="636" t="s">
        <v>27</v>
      </c>
      <c r="AJ100" s="637" t="s">
        <v>28</v>
      </c>
      <c r="AK100" s="635" t="s">
        <v>26</v>
      </c>
      <c r="AL100" s="636" t="s">
        <v>27</v>
      </c>
      <c r="AM100" s="637" t="s">
        <v>28</v>
      </c>
      <c r="AN100" s="635" t="s">
        <v>26</v>
      </c>
      <c r="AO100" s="636" t="s">
        <v>27</v>
      </c>
      <c r="AP100" s="637" t="s">
        <v>28</v>
      </c>
      <c r="AQ100" s="635" t="s">
        <v>26</v>
      </c>
      <c r="AR100" s="636" t="s">
        <v>27</v>
      </c>
      <c r="AS100" s="637" t="s">
        <v>28</v>
      </c>
      <c r="AT100" s="635" t="s">
        <v>26</v>
      </c>
      <c r="AU100" s="636" t="s">
        <v>27</v>
      </c>
      <c r="AV100" s="637" t="s">
        <v>28</v>
      </c>
      <c r="AW100" s="635" t="s">
        <v>26</v>
      </c>
      <c r="AX100" s="636" t="s">
        <v>27</v>
      </c>
      <c r="AY100" s="637" t="s">
        <v>28</v>
      </c>
      <c r="AZ100" s="635" t="s">
        <v>26</v>
      </c>
      <c r="BA100" s="636" t="s">
        <v>27</v>
      </c>
      <c r="BB100" s="637" t="s">
        <v>28</v>
      </c>
      <c r="BC100" s="635" t="s">
        <v>26</v>
      </c>
      <c r="BD100" s="665" t="s">
        <v>29</v>
      </c>
    </row>
    <row r="101" spans="1:56">
      <c r="A101" s="661"/>
      <c r="B101" s="663"/>
      <c r="C101" s="636"/>
      <c r="D101" s="663"/>
      <c r="E101" s="636"/>
      <c r="F101" s="671"/>
      <c r="G101" s="635"/>
      <c r="H101" s="636"/>
      <c r="I101" s="637"/>
      <c r="J101" s="635"/>
      <c r="K101" s="636"/>
      <c r="L101" s="637"/>
      <c r="M101" s="635"/>
      <c r="N101" s="636"/>
      <c r="O101" s="637"/>
      <c r="P101" s="635"/>
      <c r="Q101" s="636"/>
      <c r="R101" s="637"/>
      <c r="S101" s="635"/>
      <c r="T101" s="636"/>
      <c r="U101" s="637"/>
      <c r="V101" s="635"/>
      <c r="W101" s="636"/>
      <c r="X101" s="637"/>
      <c r="Y101" s="635"/>
      <c r="Z101" s="636"/>
      <c r="AA101" s="637"/>
      <c r="AB101" s="635"/>
      <c r="AC101" s="636"/>
      <c r="AD101" s="637"/>
      <c r="AE101" s="635"/>
      <c r="AF101" s="636"/>
      <c r="AG101" s="637"/>
      <c r="AH101" s="635"/>
      <c r="AI101" s="636"/>
      <c r="AJ101" s="637"/>
      <c r="AK101" s="635"/>
      <c r="AL101" s="636"/>
      <c r="AM101" s="637"/>
      <c r="AN101" s="635"/>
      <c r="AO101" s="636"/>
      <c r="AP101" s="637"/>
      <c r="AQ101" s="635"/>
      <c r="AR101" s="636"/>
      <c r="AS101" s="637"/>
      <c r="AT101" s="635"/>
      <c r="AU101" s="636"/>
      <c r="AV101" s="637"/>
      <c r="AW101" s="635"/>
      <c r="AX101" s="636"/>
      <c r="AY101" s="637"/>
      <c r="AZ101" s="635"/>
      <c r="BA101" s="636"/>
      <c r="BB101" s="637"/>
      <c r="BC101" s="635"/>
      <c r="BD101" s="665"/>
    </row>
    <row r="102" spans="1:56" ht="30" customHeight="1">
      <c r="A102" s="645" t="s">
        <v>65</v>
      </c>
      <c r="B102" s="647">
        <v>2392</v>
      </c>
      <c r="C102" s="705">
        <v>1700730</v>
      </c>
      <c r="D102" s="711" t="s">
        <v>66</v>
      </c>
      <c r="E102" s="653" t="s">
        <v>59</v>
      </c>
      <c r="F102" s="256" t="s">
        <v>33</v>
      </c>
      <c r="G102" s="24"/>
      <c r="H102" s="9">
        <f t="shared" ref="H102:H112" si="202">G102-I102</f>
        <v>0</v>
      </c>
      <c r="I102" s="10"/>
      <c r="J102" s="3"/>
      <c r="K102" s="9">
        <f t="shared" ref="K102:K112" si="203">J102-L102</f>
        <v>0</v>
      </c>
      <c r="L102" s="10"/>
      <c r="M102" s="3"/>
      <c r="N102" s="9">
        <f t="shared" ref="N102:N112" si="204">M102-O102</f>
        <v>0</v>
      </c>
      <c r="O102" s="10"/>
      <c r="P102" s="3"/>
      <c r="Q102" s="9">
        <f t="shared" ref="Q102:Q112" si="205">P102-R102</f>
        <v>0</v>
      </c>
      <c r="R102" s="10"/>
      <c r="S102" s="3"/>
      <c r="T102" s="9">
        <f t="shared" ref="T102:T112" si="206">S102-U102</f>
        <v>0</v>
      </c>
      <c r="U102" s="10"/>
      <c r="V102" s="3"/>
      <c r="W102" s="9">
        <f t="shared" ref="W102:W112" si="207">V102-X102</f>
        <v>0</v>
      </c>
      <c r="X102" s="10"/>
      <c r="Y102" s="3"/>
      <c r="Z102" s="9">
        <f t="shared" ref="Z102:Z112" si="208">Y102-AA102</f>
        <v>0</v>
      </c>
      <c r="AA102" s="10"/>
      <c r="AB102" s="24"/>
      <c r="AC102" s="9">
        <f t="shared" ref="AC102:AC108" si="209">AB102-AD102</f>
        <v>0</v>
      </c>
      <c r="AD102" s="10"/>
      <c r="AE102" s="3"/>
      <c r="AF102" s="9">
        <f t="shared" ref="AF102:AF112" si="210">AE102-AG102</f>
        <v>0</v>
      </c>
      <c r="AG102" s="10"/>
      <c r="AH102" s="3"/>
      <c r="AI102" s="9">
        <f t="shared" ref="AI102:AI108" si="211">AH102-AJ102</f>
        <v>0</v>
      </c>
      <c r="AJ102" s="10"/>
      <c r="AK102" s="3"/>
      <c r="AL102" s="9">
        <f t="shared" ref="AL102:AL112" si="212">AK102-AM102</f>
        <v>0</v>
      </c>
      <c r="AM102" s="10"/>
      <c r="AN102" s="3"/>
      <c r="AO102" s="9">
        <f t="shared" ref="AO102:AO112" si="213">AN102-AP102</f>
        <v>0</v>
      </c>
      <c r="AP102" s="10"/>
      <c r="AQ102" s="3"/>
      <c r="AR102" s="9">
        <f t="shared" ref="AR102:AR112" si="214">AQ102-AS102</f>
        <v>0</v>
      </c>
      <c r="AS102" s="10"/>
      <c r="AT102" s="3"/>
      <c r="AU102" s="9">
        <f t="shared" ref="AU102:AU106" si="215">AT102-AV102</f>
        <v>0</v>
      </c>
      <c r="AV102" s="10"/>
      <c r="AW102" s="3"/>
      <c r="AX102" s="9">
        <f t="shared" ref="AX102:AX106" si="216">AW102-AY102</f>
        <v>0</v>
      </c>
      <c r="AY102" s="10"/>
      <c r="AZ102" s="3"/>
      <c r="BA102" s="9">
        <f t="shared" ref="BA102:BA106" si="217">AZ102-BB102</f>
        <v>0</v>
      </c>
      <c r="BB102" s="10"/>
      <c r="BC102" s="3"/>
      <c r="BD102" s="4" t="s">
        <v>34</v>
      </c>
    </row>
    <row r="103" spans="1:56" ht="30" customHeight="1">
      <c r="A103" s="645"/>
      <c r="B103" s="647"/>
      <c r="C103" s="705"/>
      <c r="D103" s="711"/>
      <c r="E103" s="653"/>
      <c r="F103" s="256" t="s">
        <v>35</v>
      </c>
      <c r="G103" s="24"/>
      <c r="H103" s="11">
        <f t="shared" si="202"/>
        <v>0</v>
      </c>
      <c r="I103" s="12"/>
      <c r="J103" s="3"/>
      <c r="K103" s="11">
        <f t="shared" si="203"/>
        <v>0</v>
      </c>
      <c r="L103" s="12"/>
      <c r="M103" s="361">
        <v>173600</v>
      </c>
      <c r="N103" s="362">
        <f t="shared" si="204"/>
        <v>0</v>
      </c>
      <c r="O103" s="363">
        <v>173600</v>
      </c>
      <c r="P103" s="361">
        <v>46450</v>
      </c>
      <c r="Q103" s="362">
        <f t="shared" si="205"/>
        <v>0</v>
      </c>
      <c r="R103" s="363">
        <v>46450</v>
      </c>
      <c r="S103" s="361">
        <v>22314</v>
      </c>
      <c r="T103" s="362">
        <f t="shared" si="206"/>
        <v>0</v>
      </c>
      <c r="U103" s="363">
        <v>22314</v>
      </c>
      <c r="V103" s="3"/>
      <c r="W103" s="11">
        <f t="shared" si="207"/>
        <v>0</v>
      </c>
      <c r="X103" s="12"/>
      <c r="Y103" s="361">
        <f>SUM(22547+12153)</f>
        <v>34700</v>
      </c>
      <c r="Z103" s="362">
        <f>Y103-AA103</f>
        <v>0</v>
      </c>
      <c r="AA103" s="363">
        <v>34700</v>
      </c>
      <c r="AB103" s="24"/>
      <c r="AC103" s="11">
        <f t="shared" si="209"/>
        <v>0</v>
      </c>
      <c r="AD103" s="12"/>
      <c r="AE103" s="3"/>
      <c r="AF103" s="11">
        <f t="shared" si="210"/>
        <v>0</v>
      </c>
      <c r="AG103" s="12"/>
      <c r="AH103" s="3"/>
      <c r="AI103" s="11">
        <f t="shared" si="211"/>
        <v>0</v>
      </c>
      <c r="AJ103" s="12"/>
      <c r="AK103" s="3"/>
      <c r="AL103" s="11">
        <f t="shared" si="212"/>
        <v>0</v>
      </c>
      <c r="AM103" s="12"/>
      <c r="AN103" s="3"/>
      <c r="AO103" s="11">
        <f t="shared" si="213"/>
        <v>0</v>
      </c>
      <c r="AP103" s="12"/>
      <c r="AQ103" s="3"/>
      <c r="AR103" s="11">
        <f t="shared" si="214"/>
        <v>0</v>
      </c>
      <c r="AS103" s="12"/>
      <c r="AT103" s="3"/>
      <c r="AU103" s="11">
        <f t="shared" si="215"/>
        <v>0</v>
      </c>
      <c r="AV103" s="12"/>
      <c r="AW103" s="3"/>
      <c r="AX103" s="11">
        <f t="shared" si="216"/>
        <v>0</v>
      </c>
      <c r="AY103" s="12"/>
      <c r="AZ103" s="3"/>
      <c r="BA103" s="11">
        <f t="shared" si="217"/>
        <v>0</v>
      </c>
      <c r="BB103" s="12"/>
      <c r="BC103" s="3"/>
      <c r="BD103" s="55">
        <f>SUM(G102:G112,J102:J112,M102:M112,P102:P112,S102:S112,V102:V112,Y102:Y112,AB102:AB112,AE102:AE112)</f>
        <v>4982369</v>
      </c>
    </row>
    <row r="104" spans="1:56" ht="30" customHeight="1">
      <c r="A104" s="645"/>
      <c r="B104" s="647"/>
      <c r="C104" s="705"/>
      <c r="D104" s="711"/>
      <c r="E104" s="653"/>
      <c r="F104" s="256" t="s">
        <v>36</v>
      </c>
      <c r="G104" s="24"/>
      <c r="H104" s="11">
        <f t="shared" si="202"/>
        <v>0</v>
      </c>
      <c r="I104" s="12"/>
      <c r="J104" s="3"/>
      <c r="K104" s="11">
        <f t="shared" si="203"/>
        <v>0</v>
      </c>
      <c r="L104" s="12"/>
      <c r="M104" s="3"/>
      <c r="N104" s="11">
        <f t="shared" si="204"/>
        <v>0</v>
      </c>
      <c r="O104" s="12"/>
      <c r="P104" s="3"/>
      <c r="Q104" s="11">
        <f t="shared" si="205"/>
        <v>0</v>
      </c>
      <c r="R104" s="12"/>
      <c r="S104" s="3"/>
      <c r="T104" s="11">
        <f t="shared" si="206"/>
        <v>0</v>
      </c>
      <c r="U104" s="12"/>
      <c r="V104" s="3"/>
      <c r="W104" s="11">
        <f t="shared" si="207"/>
        <v>0</v>
      </c>
      <c r="X104" s="12"/>
      <c r="Y104" s="3"/>
      <c r="Z104" s="11">
        <f t="shared" si="208"/>
        <v>0</v>
      </c>
      <c r="AA104" s="12"/>
      <c r="AB104" s="24"/>
      <c r="AC104" s="11">
        <f t="shared" si="209"/>
        <v>0</v>
      </c>
      <c r="AD104" s="12"/>
      <c r="AE104" s="3"/>
      <c r="AF104" s="11">
        <f t="shared" si="210"/>
        <v>0</v>
      </c>
      <c r="AG104" s="12"/>
      <c r="AH104" s="3"/>
      <c r="AI104" s="11">
        <f t="shared" si="211"/>
        <v>0</v>
      </c>
      <c r="AJ104" s="12"/>
      <c r="AK104" s="3"/>
      <c r="AL104" s="11">
        <f t="shared" si="212"/>
        <v>0</v>
      </c>
      <c r="AM104" s="12"/>
      <c r="AN104" s="3"/>
      <c r="AO104" s="11">
        <f t="shared" si="213"/>
        <v>0</v>
      </c>
      <c r="AP104" s="12"/>
      <c r="AQ104" s="3"/>
      <c r="AR104" s="11">
        <f t="shared" si="214"/>
        <v>0</v>
      </c>
      <c r="AS104" s="12"/>
      <c r="AT104" s="3"/>
      <c r="AU104" s="11">
        <f t="shared" si="215"/>
        <v>0</v>
      </c>
      <c r="AV104" s="12"/>
      <c r="AW104" s="3"/>
      <c r="AX104" s="11">
        <f t="shared" si="216"/>
        <v>0</v>
      </c>
      <c r="AY104" s="12"/>
      <c r="AZ104" s="3"/>
      <c r="BA104" s="11">
        <f t="shared" si="217"/>
        <v>0</v>
      </c>
      <c r="BB104" s="12"/>
      <c r="BC104" s="3"/>
      <c r="BD104" s="7" t="s">
        <v>37</v>
      </c>
    </row>
    <row r="105" spans="1:56">
      <c r="A105" s="645"/>
      <c r="B105" s="647"/>
      <c r="C105" s="705"/>
      <c r="D105" s="711"/>
      <c r="E105" s="653"/>
      <c r="F105" s="256" t="s">
        <v>38</v>
      </c>
      <c r="G105" s="24"/>
      <c r="H105" s="11">
        <f t="shared" si="202"/>
        <v>0</v>
      </c>
      <c r="I105" s="12"/>
      <c r="J105" s="3"/>
      <c r="K105" s="11">
        <f t="shared" si="203"/>
        <v>0</v>
      </c>
      <c r="L105" s="12"/>
      <c r="M105" s="3"/>
      <c r="N105" s="11">
        <f t="shared" si="204"/>
        <v>0</v>
      </c>
      <c r="O105" s="12"/>
      <c r="P105" s="3"/>
      <c r="Q105" s="11">
        <f t="shared" si="205"/>
        <v>0</v>
      </c>
      <c r="R105" s="12"/>
      <c r="S105" s="3"/>
      <c r="T105" s="11">
        <f t="shared" si="206"/>
        <v>0</v>
      </c>
      <c r="U105" s="12"/>
      <c r="V105" s="3"/>
      <c r="W105" s="11">
        <f t="shared" si="207"/>
        <v>0</v>
      </c>
      <c r="X105" s="12"/>
      <c r="Y105" s="3"/>
      <c r="Z105" s="11">
        <f t="shared" si="208"/>
        <v>0</v>
      </c>
      <c r="AA105" s="12"/>
      <c r="AB105" s="24"/>
      <c r="AC105" s="11">
        <f t="shared" si="209"/>
        <v>0</v>
      </c>
      <c r="AD105" s="12"/>
      <c r="AE105" s="3"/>
      <c r="AF105" s="11">
        <f t="shared" si="210"/>
        <v>0</v>
      </c>
      <c r="AG105" s="12"/>
      <c r="AH105" s="3"/>
      <c r="AI105" s="11">
        <f t="shared" si="211"/>
        <v>0</v>
      </c>
      <c r="AJ105" s="12"/>
      <c r="AK105" s="3"/>
      <c r="AL105" s="11">
        <f t="shared" si="212"/>
        <v>0</v>
      </c>
      <c r="AM105" s="12"/>
      <c r="AN105" s="3"/>
      <c r="AO105" s="11">
        <f t="shared" si="213"/>
        <v>0</v>
      </c>
      <c r="AP105" s="12"/>
      <c r="AQ105" s="3"/>
      <c r="AR105" s="11">
        <f t="shared" si="214"/>
        <v>0</v>
      </c>
      <c r="AS105" s="12"/>
      <c r="AT105" s="3"/>
      <c r="AU105" s="11">
        <f t="shared" si="215"/>
        <v>0</v>
      </c>
      <c r="AV105" s="12"/>
      <c r="AW105" s="3"/>
      <c r="AX105" s="11">
        <f t="shared" si="216"/>
        <v>0</v>
      </c>
      <c r="AY105" s="12"/>
      <c r="AZ105" s="3"/>
      <c r="BA105" s="11">
        <f t="shared" si="217"/>
        <v>0</v>
      </c>
      <c r="BB105" s="12"/>
      <c r="BC105" s="3"/>
      <c r="BD105" s="55">
        <f>SUM(H102:H112,K102:K112,N102:N112,Q102:Q112,T102:T112,W102:W112,Z102:Z112,AC102:AC112,Z102:Z112,AF102:AF112)</f>
        <v>0</v>
      </c>
    </row>
    <row r="106" spans="1:56">
      <c r="A106" s="645"/>
      <c r="B106" s="647"/>
      <c r="C106" s="705"/>
      <c r="D106" s="711"/>
      <c r="E106" s="653"/>
      <c r="F106" s="256" t="s">
        <v>39</v>
      </c>
      <c r="G106" s="24"/>
      <c r="H106" s="11">
        <f t="shared" si="202"/>
        <v>0</v>
      </c>
      <c r="I106" s="12"/>
      <c r="J106" s="3"/>
      <c r="K106" s="11">
        <f t="shared" si="203"/>
        <v>0</v>
      </c>
      <c r="L106" s="12"/>
      <c r="M106" s="3"/>
      <c r="N106" s="11">
        <f t="shared" si="204"/>
        <v>0</v>
      </c>
      <c r="O106" s="12"/>
      <c r="P106" s="3"/>
      <c r="Q106" s="11">
        <f t="shared" si="205"/>
        <v>0</v>
      </c>
      <c r="R106" s="12"/>
      <c r="S106" s="3"/>
      <c r="T106" s="11">
        <f t="shared" si="206"/>
        <v>0</v>
      </c>
      <c r="U106" s="12"/>
      <c r="V106" s="3"/>
      <c r="W106" s="11">
        <f t="shared" si="207"/>
        <v>0</v>
      </c>
      <c r="X106" s="12"/>
      <c r="Y106" s="3"/>
      <c r="Z106" s="11">
        <f t="shared" si="208"/>
        <v>0</v>
      </c>
      <c r="AA106" s="12"/>
      <c r="AB106" s="24"/>
      <c r="AC106" s="11">
        <f t="shared" si="209"/>
        <v>0</v>
      </c>
      <c r="AD106" s="12"/>
      <c r="AE106" s="3"/>
      <c r="AF106" s="11">
        <f t="shared" si="210"/>
        <v>0</v>
      </c>
      <c r="AG106" s="12"/>
      <c r="AH106" s="3"/>
      <c r="AI106" s="11">
        <f t="shared" si="211"/>
        <v>0</v>
      </c>
      <c r="AJ106" s="12"/>
      <c r="AK106" s="3"/>
      <c r="AL106" s="11">
        <f t="shared" si="212"/>
        <v>0</v>
      </c>
      <c r="AM106" s="12"/>
      <c r="AN106" s="3"/>
      <c r="AO106" s="11">
        <f t="shared" si="213"/>
        <v>0</v>
      </c>
      <c r="AP106" s="12"/>
      <c r="AQ106" s="3"/>
      <c r="AR106" s="11">
        <f t="shared" si="214"/>
        <v>0</v>
      </c>
      <c r="AS106" s="12"/>
      <c r="AT106" s="3"/>
      <c r="AU106" s="11">
        <f t="shared" si="215"/>
        <v>0</v>
      </c>
      <c r="AV106" s="12"/>
      <c r="AW106" s="3"/>
      <c r="AX106" s="11">
        <f t="shared" si="216"/>
        <v>0</v>
      </c>
      <c r="AY106" s="12"/>
      <c r="AZ106" s="3"/>
      <c r="BA106" s="11">
        <f t="shared" si="217"/>
        <v>0</v>
      </c>
      <c r="BB106" s="12"/>
      <c r="BC106" s="3"/>
      <c r="BD106" s="7" t="s">
        <v>40</v>
      </c>
    </row>
    <row r="107" spans="1:56">
      <c r="A107" s="645"/>
      <c r="B107" s="647"/>
      <c r="C107" s="705"/>
      <c r="D107" s="711"/>
      <c r="E107" s="653"/>
      <c r="F107" s="256" t="s">
        <v>41</v>
      </c>
      <c r="G107" s="24"/>
      <c r="H107" s="11"/>
      <c r="I107" s="12"/>
      <c r="J107" s="3"/>
      <c r="K107" s="11"/>
      <c r="L107" s="12"/>
      <c r="M107" s="3"/>
      <c r="N107" s="11"/>
      <c r="O107" s="12"/>
      <c r="P107" s="3"/>
      <c r="Q107" s="11"/>
      <c r="R107" s="12"/>
      <c r="S107" s="3"/>
      <c r="T107" s="11"/>
      <c r="U107" s="12"/>
      <c r="V107" s="3"/>
      <c r="W107" s="11"/>
      <c r="X107" s="12"/>
      <c r="Y107" s="3"/>
      <c r="Z107" s="11"/>
      <c r="AA107" s="174"/>
      <c r="AB107" s="24"/>
      <c r="AC107" s="11"/>
      <c r="AD107" s="12"/>
      <c r="AE107" s="3"/>
      <c r="AF107" s="11"/>
      <c r="AG107" s="12"/>
      <c r="AH107" s="3"/>
      <c r="AI107" s="11"/>
      <c r="AJ107" s="12"/>
      <c r="AK107" s="3"/>
      <c r="AL107" s="11"/>
      <c r="AM107" s="12"/>
      <c r="AN107" s="3"/>
      <c r="AO107" s="11"/>
      <c r="AP107" s="12"/>
      <c r="AQ107" s="3"/>
      <c r="AR107" s="11"/>
      <c r="AS107" s="12"/>
      <c r="AT107" s="3"/>
      <c r="AU107" s="11"/>
      <c r="AV107" s="12"/>
      <c r="AW107" s="3"/>
      <c r="AX107" s="11"/>
      <c r="AY107" s="12"/>
      <c r="AZ107" s="3"/>
      <c r="BA107" s="11"/>
      <c r="BB107" s="12"/>
      <c r="BC107" s="3"/>
      <c r="BD107" s="7"/>
    </row>
    <row r="108" spans="1:56">
      <c r="A108" s="645"/>
      <c r="B108" s="647"/>
      <c r="C108" s="705"/>
      <c r="D108" s="711"/>
      <c r="E108" s="653"/>
      <c r="F108" s="256" t="s">
        <v>42</v>
      </c>
      <c r="G108" s="24"/>
      <c r="H108" s="11">
        <f t="shared" si="202"/>
        <v>0</v>
      </c>
      <c r="I108" s="12"/>
      <c r="J108" s="3"/>
      <c r="K108" s="11">
        <f t="shared" si="203"/>
        <v>0</v>
      </c>
      <c r="L108" s="12"/>
      <c r="M108" s="3"/>
      <c r="N108" s="11">
        <f t="shared" si="204"/>
        <v>0</v>
      </c>
      <c r="O108" s="12"/>
      <c r="P108" s="3"/>
      <c r="Q108" s="11">
        <f t="shared" si="205"/>
        <v>0</v>
      </c>
      <c r="R108" s="12"/>
      <c r="S108" s="3"/>
      <c r="T108" s="11">
        <f t="shared" si="206"/>
        <v>0</v>
      </c>
      <c r="U108" s="12"/>
      <c r="V108" s="361">
        <v>3956981</v>
      </c>
      <c r="W108" s="362">
        <f t="shared" si="207"/>
        <v>0</v>
      </c>
      <c r="X108" s="363">
        <v>3956981</v>
      </c>
      <c r="Y108" s="361">
        <v>748324</v>
      </c>
      <c r="Z108" s="362">
        <f t="shared" si="208"/>
        <v>0</v>
      </c>
      <c r="AA108" s="361">
        <v>748324</v>
      </c>
      <c r="AB108" s="24"/>
      <c r="AC108" s="11">
        <f t="shared" si="209"/>
        <v>0</v>
      </c>
      <c r="AD108" s="12"/>
      <c r="AE108" s="3"/>
      <c r="AF108" s="11">
        <f t="shared" si="210"/>
        <v>0</v>
      </c>
      <c r="AG108" s="12"/>
      <c r="AH108" s="3"/>
      <c r="AI108" s="11">
        <f t="shared" si="211"/>
        <v>0</v>
      </c>
      <c r="AJ108" s="12"/>
      <c r="AK108" s="3"/>
      <c r="AL108" s="11">
        <f t="shared" si="212"/>
        <v>0</v>
      </c>
      <c r="AM108" s="12"/>
      <c r="AN108" s="3"/>
      <c r="AO108" s="11">
        <f t="shared" si="213"/>
        <v>0</v>
      </c>
      <c r="AP108" s="12"/>
      <c r="AQ108" s="3"/>
      <c r="AR108" s="11">
        <f t="shared" si="214"/>
        <v>0</v>
      </c>
      <c r="AS108" s="12"/>
      <c r="AT108" s="3"/>
      <c r="AU108" s="11">
        <f t="shared" ref="AU108:AU112" si="218">AT108-AV108</f>
        <v>0</v>
      </c>
      <c r="AV108" s="12"/>
      <c r="AW108" s="3"/>
      <c r="AX108" s="11">
        <f t="shared" ref="AX108:AX112" si="219">AW108-AY108</f>
        <v>0</v>
      </c>
      <c r="AY108" s="12"/>
      <c r="AZ108" s="3"/>
      <c r="BA108" s="11">
        <f t="shared" ref="BA108:BA112" si="220">AZ108-BB108</f>
        <v>0</v>
      </c>
      <c r="BB108" s="12"/>
      <c r="BC108" s="3"/>
      <c r="BD108" s="55">
        <f>SUM(I102:I112,L102:L112,O102:O112,R102:R112,U102:U112,X102:X112,AA102:AA112,AD102:AD112,AG102:AG112)</f>
        <v>4982369</v>
      </c>
    </row>
    <row r="109" spans="1:56" ht="30" customHeight="1">
      <c r="A109" s="645"/>
      <c r="B109" s="647"/>
      <c r="C109" s="705"/>
      <c r="D109" s="711"/>
      <c r="E109" s="653"/>
      <c r="F109" s="256" t="s">
        <v>67</v>
      </c>
      <c r="G109" s="24"/>
      <c r="H109" s="11"/>
      <c r="I109" s="12"/>
      <c r="J109" s="3"/>
      <c r="K109" s="11"/>
      <c r="L109" s="12"/>
      <c r="M109" s="3"/>
      <c r="N109" s="11"/>
      <c r="O109" s="12"/>
      <c r="P109" s="3"/>
      <c r="Q109" s="11"/>
      <c r="R109" s="12"/>
      <c r="S109" s="3"/>
      <c r="T109" s="11"/>
      <c r="U109" s="12"/>
      <c r="V109" s="3"/>
      <c r="W109" s="11"/>
      <c r="X109" s="12"/>
      <c r="Y109" s="3"/>
      <c r="Z109" s="11">
        <f t="shared" si="208"/>
        <v>0</v>
      </c>
      <c r="AA109" s="12"/>
      <c r="AB109" s="24"/>
      <c r="AC109" s="11">
        <v>0</v>
      </c>
      <c r="AD109" s="12"/>
      <c r="AE109" s="3"/>
      <c r="AF109" s="11"/>
      <c r="AG109" s="12"/>
      <c r="AH109" s="3"/>
      <c r="AI109" s="11">
        <f t="shared" ref="AI109" si="221">AH109-AJ109</f>
        <v>0</v>
      </c>
      <c r="AJ109" s="12"/>
      <c r="AK109" s="3"/>
      <c r="AL109" s="11">
        <f t="shared" si="212"/>
        <v>0</v>
      </c>
      <c r="AM109" s="12"/>
      <c r="AN109" s="3"/>
      <c r="AO109" s="11">
        <f t="shared" si="213"/>
        <v>0</v>
      </c>
      <c r="AP109" s="12"/>
      <c r="AQ109" s="3"/>
      <c r="AR109" s="11">
        <f t="shared" si="214"/>
        <v>0</v>
      </c>
      <c r="AS109" s="12"/>
      <c r="AT109" s="3"/>
      <c r="AU109" s="11">
        <f t="shared" si="218"/>
        <v>0</v>
      </c>
      <c r="AV109" s="12"/>
      <c r="AW109" s="3"/>
      <c r="AX109" s="11">
        <f t="shared" si="219"/>
        <v>0</v>
      </c>
      <c r="AY109" s="12"/>
      <c r="AZ109" s="3"/>
      <c r="BA109" s="11">
        <f t="shared" si="220"/>
        <v>0</v>
      </c>
      <c r="BB109" s="12"/>
      <c r="BC109" s="3"/>
      <c r="BD109" s="55"/>
    </row>
    <row r="110" spans="1:56">
      <c r="A110" s="645"/>
      <c r="B110" s="647"/>
      <c r="C110" s="705"/>
      <c r="D110" s="711"/>
      <c r="E110" s="653"/>
      <c r="F110" s="256" t="s">
        <v>43</v>
      </c>
      <c r="G110" s="24"/>
      <c r="H110" s="11">
        <f t="shared" si="202"/>
        <v>0</v>
      </c>
      <c r="I110" s="12"/>
      <c r="J110" s="3"/>
      <c r="K110" s="11">
        <f t="shared" si="203"/>
        <v>0</v>
      </c>
      <c r="L110" s="12"/>
      <c r="M110" s="3"/>
      <c r="N110" s="11">
        <f t="shared" si="204"/>
        <v>0</v>
      </c>
      <c r="O110" s="12"/>
      <c r="P110" s="3"/>
      <c r="Q110" s="11">
        <f t="shared" si="205"/>
        <v>0</v>
      </c>
      <c r="R110" s="12"/>
      <c r="S110" s="3"/>
      <c r="T110" s="11">
        <f t="shared" si="206"/>
        <v>0</v>
      </c>
      <c r="U110" s="12"/>
      <c r="V110" s="3"/>
      <c r="W110" s="11">
        <f t="shared" si="207"/>
        <v>0</v>
      </c>
      <c r="X110" s="12"/>
      <c r="Y110" s="3"/>
      <c r="Z110" s="11">
        <f t="shared" si="208"/>
        <v>0</v>
      </c>
      <c r="AA110" s="12"/>
      <c r="AB110" s="24"/>
      <c r="AC110" s="11">
        <f t="shared" ref="AC110:AC112" si="222">AB110-AD110</f>
        <v>0</v>
      </c>
      <c r="AD110" s="12"/>
      <c r="AE110" s="3"/>
      <c r="AF110" s="11">
        <f t="shared" si="210"/>
        <v>0</v>
      </c>
      <c r="AG110" s="12"/>
      <c r="AH110" s="3"/>
      <c r="AI110" s="11">
        <f t="shared" ref="AI110:AI112" si="223">AH110-AJ110</f>
        <v>0</v>
      </c>
      <c r="AJ110" s="12"/>
      <c r="AK110" s="3"/>
      <c r="AL110" s="11">
        <f t="shared" si="212"/>
        <v>0</v>
      </c>
      <c r="AM110" s="12"/>
      <c r="AN110" s="3"/>
      <c r="AO110" s="11">
        <f t="shared" si="213"/>
        <v>0</v>
      </c>
      <c r="AP110" s="12"/>
      <c r="AQ110" s="3"/>
      <c r="AR110" s="11">
        <f t="shared" si="214"/>
        <v>0</v>
      </c>
      <c r="AS110" s="12"/>
      <c r="AT110" s="3"/>
      <c r="AU110" s="11">
        <f t="shared" si="218"/>
        <v>0</v>
      </c>
      <c r="AV110" s="12"/>
      <c r="AW110" s="3"/>
      <c r="AX110" s="11">
        <f t="shared" si="219"/>
        <v>0</v>
      </c>
      <c r="AY110" s="12"/>
      <c r="AZ110" s="3"/>
      <c r="BA110" s="11">
        <f t="shared" si="220"/>
        <v>0</v>
      </c>
      <c r="BB110" s="12"/>
      <c r="BC110" s="3"/>
      <c r="BD110" s="7" t="s">
        <v>44</v>
      </c>
    </row>
    <row r="111" spans="1:56">
      <c r="A111" s="645"/>
      <c r="B111" s="647"/>
      <c r="C111" s="705"/>
      <c r="D111" s="711"/>
      <c r="E111" s="653"/>
      <c r="F111" s="256" t="s">
        <v>45</v>
      </c>
      <c r="G111" s="24"/>
      <c r="H111" s="11">
        <f t="shared" si="202"/>
        <v>0</v>
      </c>
      <c r="I111" s="12"/>
      <c r="J111" s="3"/>
      <c r="K111" s="11">
        <f t="shared" si="203"/>
        <v>0</v>
      </c>
      <c r="L111" s="12"/>
      <c r="M111" s="3"/>
      <c r="N111" s="11">
        <f t="shared" si="204"/>
        <v>0</v>
      </c>
      <c r="O111" s="12"/>
      <c r="P111" s="3"/>
      <c r="Q111" s="11">
        <f t="shared" si="205"/>
        <v>0</v>
      </c>
      <c r="R111" s="12"/>
      <c r="S111" s="3"/>
      <c r="T111" s="11">
        <f t="shared" si="206"/>
        <v>0</v>
      </c>
      <c r="U111" s="12"/>
      <c r="V111" s="3"/>
      <c r="W111" s="11">
        <f t="shared" si="207"/>
        <v>0</v>
      </c>
      <c r="X111" s="12"/>
      <c r="Y111" s="3"/>
      <c r="Z111" s="11">
        <f t="shared" si="208"/>
        <v>0</v>
      </c>
      <c r="AA111" s="12"/>
      <c r="AB111" s="24"/>
      <c r="AC111" s="11">
        <f t="shared" si="222"/>
        <v>0</v>
      </c>
      <c r="AD111" s="12"/>
      <c r="AE111" s="3"/>
      <c r="AF111" s="11">
        <f t="shared" si="210"/>
        <v>0</v>
      </c>
      <c r="AG111" s="12"/>
      <c r="AH111" s="3"/>
      <c r="AI111" s="11">
        <f t="shared" si="223"/>
        <v>0</v>
      </c>
      <c r="AJ111" s="12"/>
      <c r="AK111" s="3"/>
      <c r="AL111" s="11">
        <f t="shared" si="212"/>
        <v>0</v>
      </c>
      <c r="AM111" s="12"/>
      <c r="AN111" s="3"/>
      <c r="AO111" s="11">
        <f t="shared" si="213"/>
        <v>0</v>
      </c>
      <c r="AP111" s="12"/>
      <c r="AQ111" s="3"/>
      <c r="AR111" s="11">
        <f t="shared" si="214"/>
        <v>0</v>
      </c>
      <c r="AS111" s="12"/>
      <c r="AT111" s="3"/>
      <c r="AU111" s="11">
        <f t="shared" si="218"/>
        <v>0</v>
      </c>
      <c r="AV111" s="12"/>
      <c r="AW111" s="3"/>
      <c r="AX111" s="11">
        <f t="shared" si="219"/>
        <v>0</v>
      </c>
      <c r="AY111" s="12"/>
      <c r="AZ111" s="3"/>
      <c r="BA111" s="11">
        <f t="shared" si="220"/>
        <v>0</v>
      </c>
      <c r="BB111" s="12"/>
      <c r="BC111" s="3"/>
      <c r="BD111" s="243">
        <f>BD108/BD103</f>
        <v>1</v>
      </c>
    </row>
    <row r="112" spans="1:56">
      <c r="A112" s="646"/>
      <c r="B112" s="648"/>
      <c r="C112" s="676"/>
      <c r="D112" s="712"/>
      <c r="E112" s="654"/>
      <c r="F112" s="258" t="s">
        <v>46</v>
      </c>
      <c r="G112" s="245"/>
      <c r="H112" s="16">
        <f t="shared" si="202"/>
        <v>0</v>
      </c>
      <c r="I112" s="17"/>
      <c r="J112" s="8"/>
      <c r="K112" s="16">
        <f t="shared" si="203"/>
        <v>0</v>
      </c>
      <c r="L112" s="17"/>
      <c r="M112" s="8"/>
      <c r="N112" s="16">
        <f t="shared" si="204"/>
        <v>0</v>
      </c>
      <c r="O112" s="17"/>
      <c r="P112" s="8"/>
      <c r="Q112" s="16">
        <f t="shared" si="205"/>
        <v>0</v>
      </c>
      <c r="R112" s="17"/>
      <c r="S112" s="8"/>
      <c r="T112" s="16">
        <f t="shared" si="206"/>
        <v>0</v>
      </c>
      <c r="U112" s="17"/>
      <c r="V112" s="8"/>
      <c r="W112" s="16">
        <f t="shared" si="207"/>
        <v>0</v>
      </c>
      <c r="X112" s="17"/>
      <c r="Y112" s="8"/>
      <c r="Z112" s="16">
        <f t="shared" si="208"/>
        <v>0</v>
      </c>
      <c r="AA112" s="17"/>
      <c r="AB112" s="245"/>
      <c r="AC112" s="16">
        <f t="shared" si="222"/>
        <v>0</v>
      </c>
      <c r="AD112" s="17"/>
      <c r="AE112" s="8"/>
      <c r="AF112" s="16">
        <f t="shared" si="210"/>
        <v>0</v>
      </c>
      <c r="AG112" s="17"/>
      <c r="AH112" s="8"/>
      <c r="AI112" s="16">
        <f t="shared" si="223"/>
        <v>0</v>
      </c>
      <c r="AJ112" s="17"/>
      <c r="AK112" s="8"/>
      <c r="AL112" s="16">
        <f t="shared" si="212"/>
        <v>0</v>
      </c>
      <c r="AM112" s="17"/>
      <c r="AN112" s="8"/>
      <c r="AO112" s="16">
        <f t="shared" si="213"/>
        <v>0</v>
      </c>
      <c r="AP112" s="17"/>
      <c r="AQ112" s="8"/>
      <c r="AR112" s="16">
        <f t="shared" si="214"/>
        <v>0</v>
      </c>
      <c r="AS112" s="17"/>
      <c r="AT112" s="8"/>
      <c r="AU112" s="16">
        <f t="shared" si="218"/>
        <v>0</v>
      </c>
      <c r="AV112" s="17"/>
      <c r="AW112" s="8"/>
      <c r="AX112" s="16">
        <f t="shared" si="219"/>
        <v>0</v>
      </c>
      <c r="AY112" s="17"/>
      <c r="AZ112" s="8"/>
      <c r="BA112" s="16">
        <f t="shared" si="220"/>
        <v>0</v>
      </c>
      <c r="BB112" s="17"/>
      <c r="BC112" s="8"/>
      <c r="BD112" s="56"/>
    </row>
    <row r="113" spans="1:56">
      <c r="A113" s="679" t="s">
        <v>20</v>
      </c>
      <c r="B113" s="680" t="s">
        <v>21</v>
      </c>
      <c r="C113" s="657" t="s">
        <v>22</v>
      </c>
      <c r="D113" s="680" t="s">
        <v>23</v>
      </c>
      <c r="E113" s="657" t="s">
        <v>24</v>
      </c>
      <c r="F113" s="681" t="s">
        <v>25</v>
      </c>
      <c r="G113" s="713" t="s">
        <v>26</v>
      </c>
      <c r="H113" s="636" t="s">
        <v>27</v>
      </c>
      <c r="I113" s="637" t="s">
        <v>28</v>
      </c>
      <c r="J113" s="635" t="s">
        <v>26</v>
      </c>
      <c r="K113" s="636" t="s">
        <v>27</v>
      </c>
      <c r="L113" s="637" t="s">
        <v>28</v>
      </c>
      <c r="M113" s="635" t="s">
        <v>26</v>
      </c>
      <c r="N113" s="636" t="s">
        <v>27</v>
      </c>
      <c r="O113" s="637" t="s">
        <v>28</v>
      </c>
      <c r="P113" s="635" t="s">
        <v>26</v>
      </c>
      <c r="Q113" s="636" t="s">
        <v>27</v>
      </c>
      <c r="R113" s="637" t="s">
        <v>28</v>
      </c>
      <c r="S113" s="635" t="s">
        <v>26</v>
      </c>
      <c r="T113" s="636" t="s">
        <v>27</v>
      </c>
      <c r="U113" s="637" t="s">
        <v>28</v>
      </c>
      <c r="V113" s="635" t="s">
        <v>26</v>
      </c>
      <c r="W113" s="636" t="s">
        <v>27</v>
      </c>
      <c r="X113" s="637" t="s">
        <v>28</v>
      </c>
      <c r="Y113" s="635" t="s">
        <v>26</v>
      </c>
      <c r="Z113" s="636" t="s">
        <v>27</v>
      </c>
      <c r="AA113" s="637" t="s">
        <v>28</v>
      </c>
      <c r="AB113" s="635" t="s">
        <v>26</v>
      </c>
      <c r="AC113" s="636" t="s">
        <v>27</v>
      </c>
      <c r="AD113" s="637" t="s">
        <v>28</v>
      </c>
      <c r="AE113" s="635" t="s">
        <v>26</v>
      </c>
      <c r="AF113" s="636" t="s">
        <v>27</v>
      </c>
      <c r="AG113" s="637" t="s">
        <v>28</v>
      </c>
      <c r="AH113" s="635" t="s">
        <v>26</v>
      </c>
      <c r="AI113" s="636" t="s">
        <v>27</v>
      </c>
      <c r="AJ113" s="637" t="s">
        <v>28</v>
      </c>
      <c r="AK113" s="635" t="s">
        <v>26</v>
      </c>
      <c r="AL113" s="636" t="s">
        <v>27</v>
      </c>
      <c r="AM113" s="637" t="s">
        <v>28</v>
      </c>
      <c r="AN113" s="635" t="s">
        <v>26</v>
      </c>
      <c r="AO113" s="636" t="s">
        <v>27</v>
      </c>
      <c r="AP113" s="637" t="s">
        <v>28</v>
      </c>
      <c r="AQ113" s="635" t="s">
        <v>26</v>
      </c>
      <c r="AR113" s="636" t="s">
        <v>27</v>
      </c>
      <c r="AS113" s="637" t="s">
        <v>28</v>
      </c>
      <c r="AT113" s="635" t="s">
        <v>26</v>
      </c>
      <c r="AU113" s="636" t="s">
        <v>27</v>
      </c>
      <c r="AV113" s="637" t="s">
        <v>28</v>
      </c>
      <c r="AW113" s="635" t="s">
        <v>26</v>
      </c>
      <c r="AX113" s="636" t="s">
        <v>27</v>
      </c>
      <c r="AY113" s="637" t="s">
        <v>28</v>
      </c>
      <c r="AZ113" s="635" t="s">
        <v>26</v>
      </c>
      <c r="BA113" s="636" t="s">
        <v>27</v>
      </c>
      <c r="BB113" s="637" t="s">
        <v>28</v>
      </c>
      <c r="BC113" s="708" t="s">
        <v>26</v>
      </c>
      <c r="BD113" s="665" t="s">
        <v>29</v>
      </c>
    </row>
    <row r="114" spans="1:56" ht="30" customHeight="1">
      <c r="A114" s="661"/>
      <c r="B114" s="663"/>
      <c r="C114" s="636"/>
      <c r="D114" s="663"/>
      <c r="E114" s="636"/>
      <c r="F114" s="671"/>
      <c r="G114" s="713"/>
      <c r="H114" s="636"/>
      <c r="I114" s="637"/>
      <c r="J114" s="635"/>
      <c r="K114" s="636"/>
      <c r="L114" s="637"/>
      <c r="M114" s="635"/>
      <c r="N114" s="636"/>
      <c r="O114" s="637"/>
      <c r="P114" s="635"/>
      <c r="Q114" s="636"/>
      <c r="R114" s="637"/>
      <c r="S114" s="635"/>
      <c r="T114" s="636"/>
      <c r="U114" s="637"/>
      <c r="V114" s="635"/>
      <c r="W114" s="636"/>
      <c r="X114" s="637"/>
      <c r="Y114" s="635"/>
      <c r="Z114" s="636"/>
      <c r="AA114" s="637"/>
      <c r="AB114" s="635"/>
      <c r="AC114" s="636"/>
      <c r="AD114" s="637"/>
      <c r="AE114" s="635"/>
      <c r="AF114" s="636"/>
      <c r="AG114" s="637"/>
      <c r="AH114" s="635"/>
      <c r="AI114" s="636"/>
      <c r="AJ114" s="637"/>
      <c r="AK114" s="635"/>
      <c r="AL114" s="636"/>
      <c r="AM114" s="637"/>
      <c r="AN114" s="635"/>
      <c r="AO114" s="636"/>
      <c r="AP114" s="637"/>
      <c r="AQ114" s="635"/>
      <c r="AR114" s="636"/>
      <c r="AS114" s="637"/>
      <c r="AT114" s="635"/>
      <c r="AU114" s="636"/>
      <c r="AV114" s="637"/>
      <c r="AW114" s="635"/>
      <c r="AX114" s="636"/>
      <c r="AY114" s="637"/>
      <c r="AZ114" s="635"/>
      <c r="BA114" s="636"/>
      <c r="BB114" s="637"/>
      <c r="BC114" s="708"/>
      <c r="BD114" s="665"/>
    </row>
    <row r="115" spans="1:56" ht="30" customHeight="1">
      <c r="A115" s="645" t="s">
        <v>68</v>
      </c>
      <c r="B115" s="716" t="s">
        <v>69</v>
      </c>
      <c r="C115" s="705">
        <v>2000188</v>
      </c>
      <c r="D115" s="706" t="s">
        <v>70</v>
      </c>
      <c r="E115" s="653" t="s">
        <v>59</v>
      </c>
      <c r="F115" s="256" t="s">
        <v>33</v>
      </c>
      <c r="G115" s="24"/>
      <c r="H115" s="9">
        <f t="shared" ref="H115:H124" si="224">G115-I115</f>
        <v>0</v>
      </c>
      <c r="I115" s="10"/>
      <c r="J115" s="3"/>
      <c r="K115" s="9">
        <f t="shared" ref="K115:K124" si="225">J115-L115</f>
        <v>0</v>
      </c>
      <c r="L115" s="10"/>
      <c r="M115" s="3"/>
      <c r="N115" s="9">
        <f t="shared" ref="N115:N124" si="226">M115-O115</f>
        <v>0</v>
      </c>
      <c r="O115" s="10"/>
      <c r="P115" s="3"/>
      <c r="Q115" s="9">
        <f t="shared" ref="Q115:Q124" si="227">P115-R115</f>
        <v>0</v>
      </c>
      <c r="R115" s="10"/>
      <c r="S115" s="3"/>
      <c r="T115" s="9">
        <f t="shared" ref="T115:T124" si="228">S115-U115</f>
        <v>0</v>
      </c>
      <c r="U115" s="10"/>
      <c r="V115" s="3"/>
      <c r="W115" s="9">
        <f t="shared" ref="W115:W124" si="229">V115-X115</f>
        <v>0</v>
      </c>
      <c r="X115" s="10"/>
      <c r="Y115" s="3"/>
      <c r="Z115" s="9">
        <f t="shared" ref="Z115:Z124" si="230">Y115-AA115</f>
        <v>0</v>
      </c>
      <c r="AA115" s="10"/>
      <c r="AB115" s="3"/>
      <c r="AC115" s="9">
        <f t="shared" ref="AC115:AC124" si="231">AB115-AD115</f>
        <v>0</v>
      </c>
      <c r="AD115" s="10"/>
      <c r="AE115" s="3"/>
      <c r="AF115" s="9">
        <f t="shared" ref="AF115:AF124" si="232">AE115-AG115</f>
        <v>0</v>
      </c>
      <c r="AG115" s="10"/>
      <c r="AH115" s="3"/>
      <c r="AI115" s="9">
        <f t="shared" ref="AI115:AI118" si="233">AH115-AJ115</f>
        <v>0</v>
      </c>
      <c r="AJ115" s="10"/>
      <c r="AK115" s="3"/>
      <c r="AL115" s="9">
        <f t="shared" ref="AL115:AL119" si="234">AK115-AM115</f>
        <v>0</v>
      </c>
      <c r="AM115" s="10"/>
      <c r="AN115" s="3"/>
      <c r="AO115" s="9">
        <f t="shared" ref="AO115:AO119" si="235">AN115-AP115</f>
        <v>0</v>
      </c>
      <c r="AP115" s="10"/>
      <c r="AQ115" s="3"/>
      <c r="AR115" s="9">
        <f t="shared" ref="AR115:AR119" si="236">AQ115-AS115</f>
        <v>0</v>
      </c>
      <c r="AS115" s="10"/>
      <c r="AT115" s="3"/>
      <c r="AU115" s="9">
        <f t="shared" ref="AU115:AU119" si="237">AT115-AV115</f>
        <v>0</v>
      </c>
      <c r="AV115" s="10"/>
      <c r="AW115" s="3"/>
      <c r="AX115" s="9">
        <f t="shared" ref="AX115:AX119" si="238">AW115-AY115</f>
        <v>0</v>
      </c>
      <c r="AY115" s="10"/>
      <c r="AZ115" s="3"/>
      <c r="BA115" s="9">
        <f t="shared" ref="BA115:BA119" si="239">AZ115-BB115</f>
        <v>0</v>
      </c>
      <c r="BB115" s="10"/>
      <c r="BC115" s="14"/>
      <c r="BD115" s="4" t="s">
        <v>34</v>
      </c>
    </row>
    <row r="116" spans="1:56" ht="30" customHeight="1">
      <c r="A116" s="645"/>
      <c r="B116" s="716"/>
      <c r="C116" s="705"/>
      <c r="D116" s="706"/>
      <c r="E116" s="653"/>
      <c r="F116" s="256" t="s">
        <v>35</v>
      </c>
      <c r="G116" s="24"/>
      <c r="H116" s="11">
        <f t="shared" si="224"/>
        <v>0</v>
      </c>
      <c r="I116" s="12"/>
      <c r="J116" s="361">
        <v>190240</v>
      </c>
      <c r="K116" s="362">
        <f t="shared" si="225"/>
        <v>0</v>
      </c>
      <c r="L116" s="363">
        <v>190240</v>
      </c>
      <c r="M116" s="3"/>
      <c r="N116" s="11">
        <f t="shared" si="226"/>
        <v>0</v>
      </c>
      <c r="O116" s="12"/>
      <c r="P116" s="3"/>
      <c r="Q116" s="11">
        <f t="shared" si="227"/>
        <v>0</v>
      </c>
      <c r="R116" s="12"/>
      <c r="S116" s="3"/>
      <c r="T116" s="11">
        <f t="shared" si="228"/>
        <v>0</v>
      </c>
      <c r="U116" s="12"/>
      <c r="V116" s="3"/>
      <c r="W116" s="11">
        <f t="shared" si="229"/>
        <v>0</v>
      </c>
      <c r="X116" s="12"/>
      <c r="Y116" s="361">
        <v>301760</v>
      </c>
      <c r="Z116" s="362">
        <f t="shared" si="230"/>
        <v>0</v>
      </c>
      <c r="AA116" s="363">
        <v>301760</v>
      </c>
      <c r="AB116" s="3"/>
      <c r="AC116" s="11">
        <f t="shared" si="231"/>
        <v>0</v>
      </c>
      <c r="AD116" s="12"/>
      <c r="AE116" s="3"/>
      <c r="AF116" s="11">
        <f t="shared" si="232"/>
        <v>0</v>
      </c>
      <c r="AG116" s="12"/>
      <c r="AH116" s="3"/>
      <c r="AI116" s="11">
        <f t="shared" si="233"/>
        <v>0</v>
      </c>
      <c r="AJ116" s="12"/>
      <c r="AK116" s="3"/>
      <c r="AL116" s="11">
        <f t="shared" si="234"/>
        <v>0</v>
      </c>
      <c r="AM116" s="12"/>
      <c r="AN116" s="3"/>
      <c r="AO116" s="11">
        <f t="shared" si="235"/>
        <v>0</v>
      </c>
      <c r="AP116" s="12"/>
      <c r="AQ116" s="3"/>
      <c r="AR116" s="11">
        <f t="shared" si="236"/>
        <v>0</v>
      </c>
      <c r="AS116" s="12"/>
      <c r="AT116" s="3"/>
      <c r="AU116" s="11">
        <f t="shared" si="237"/>
        <v>0</v>
      </c>
      <c r="AV116" s="12"/>
      <c r="AW116" s="3"/>
      <c r="AX116" s="11">
        <f t="shared" si="238"/>
        <v>0</v>
      </c>
      <c r="AY116" s="12"/>
      <c r="AZ116" s="3"/>
      <c r="BA116" s="11">
        <f t="shared" si="239"/>
        <v>0</v>
      </c>
      <c r="BB116" s="12"/>
      <c r="BC116" s="14"/>
      <c r="BD116" s="55">
        <f>SUM(G115:G124,J115:J124,M115:M124,P115:P124,S115:S124,V115:V124,Y115:Y124,AB115:AB124,AE115:AE124)</f>
        <v>4753599</v>
      </c>
    </row>
    <row r="117" spans="1:56">
      <c r="A117" s="645"/>
      <c r="B117" s="716"/>
      <c r="C117" s="705"/>
      <c r="D117" s="706"/>
      <c r="E117" s="653"/>
      <c r="F117" s="256" t="s">
        <v>36</v>
      </c>
      <c r="G117" s="24"/>
      <c r="H117" s="11">
        <f t="shared" si="224"/>
        <v>0</v>
      </c>
      <c r="I117" s="12"/>
      <c r="J117" s="3"/>
      <c r="K117" s="11">
        <f t="shared" si="225"/>
        <v>0</v>
      </c>
      <c r="L117" s="12"/>
      <c r="M117" s="3"/>
      <c r="N117" s="11">
        <f t="shared" si="226"/>
        <v>0</v>
      </c>
      <c r="O117" s="12"/>
      <c r="P117" s="3"/>
      <c r="Q117" s="11">
        <f t="shared" si="227"/>
        <v>0</v>
      </c>
      <c r="R117" s="12"/>
      <c r="S117" s="3"/>
      <c r="T117" s="11">
        <f t="shared" si="228"/>
        <v>0</v>
      </c>
      <c r="U117" s="12"/>
      <c r="V117" s="3"/>
      <c r="W117" s="11">
        <f t="shared" si="229"/>
        <v>0</v>
      </c>
      <c r="X117" s="12"/>
      <c r="Y117" s="3"/>
      <c r="Z117" s="11">
        <f t="shared" si="230"/>
        <v>0</v>
      </c>
      <c r="AA117" s="12"/>
      <c r="AB117" s="3"/>
      <c r="AC117" s="11">
        <f t="shared" si="231"/>
        <v>0</v>
      </c>
      <c r="AD117" s="12"/>
      <c r="AE117" s="3"/>
      <c r="AF117" s="11">
        <f t="shared" si="232"/>
        <v>0</v>
      </c>
      <c r="AG117" s="12"/>
      <c r="AH117" s="3"/>
      <c r="AI117" s="11">
        <f t="shared" si="233"/>
        <v>0</v>
      </c>
      <c r="AJ117" s="12"/>
      <c r="AK117" s="3"/>
      <c r="AL117" s="11">
        <f t="shared" si="234"/>
        <v>0</v>
      </c>
      <c r="AM117" s="12"/>
      <c r="AN117" s="3"/>
      <c r="AO117" s="11">
        <f t="shared" si="235"/>
        <v>0</v>
      </c>
      <c r="AP117" s="12"/>
      <c r="AQ117" s="3"/>
      <c r="AR117" s="11">
        <f t="shared" si="236"/>
        <v>0</v>
      </c>
      <c r="AS117" s="12"/>
      <c r="AT117" s="3"/>
      <c r="AU117" s="11">
        <f t="shared" si="237"/>
        <v>0</v>
      </c>
      <c r="AV117" s="12"/>
      <c r="AW117" s="3"/>
      <c r="AX117" s="11">
        <f t="shared" si="238"/>
        <v>0</v>
      </c>
      <c r="AY117" s="12"/>
      <c r="AZ117" s="3"/>
      <c r="BA117" s="11">
        <f t="shared" si="239"/>
        <v>0</v>
      </c>
      <c r="BB117" s="12"/>
      <c r="BC117" s="14"/>
      <c r="BD117" s="7" t="s">
        <v>37</v>
      </c>
    </row>
    <row r="118" spans="1:56">
      <c r="A118" s="645"/>
      <c r="B118" s="716"/>
      <c r="C118" s="705"/>
      <c r="D118" s="706"/>
      <c r="E118" s="653"/>
      <c r="F118" s="256" t="s">
        <v>38</v>
      </c>
      <c r="G118" s="24"/>
      <c r="H118" s="11">
        <f t="shared" si="224"/>
        <v>0</v>
      </c>
      <c r="I118" s="12"/>
      <c r="J118" s="361">
        <v>543589</v>
      </c>
      <c r="K118" s="362">
        <f t="shared" si="225"/>
        <v>0</v>
      </c>
      <c r="L118" s="363">
        <v>543589</v>
      </c>
      <c r="M118" s="3"/>
      <c r="N118" s="11">
        <f t="shared" si="226"/>
        <v>0</v>
      </c>
      <c r="O118" s="12"/>
      <c r="P118" s="361">
        <v>186931</v>
      </c>
      <c r="Q118" s="362">
        <f t="shared" si="227"/>
        <v>0</v>
      </c>
      <c r="R118" s="363">
        <v>186931</v>
      </c>
      <c r="S118" s="3"/>
      <c r="T118" s="11">
        <f t="shared" si="228"/>
        <v>0</v>
      </c>
      <c r="U118" s="12"/>
      <c r="V118" s="3"/>
      <c r="W118" s="11">
        <f t="shared" si="229"/>
        <v>0</v>
      </c>
      <c r="X118" s="12"/>
      <c r="Y118" s="3"/>
      <c r="Z118" s="11">
        <f t="shared" si="230"/>
        <v>0</v>
      </c>
      <c r="AA118" s="12"/>
      <c r="AB118" s="3"/>
      <c r="AC118" s="11">
        <f t="shared" si="231"/>
        <v>0</v>
      </c>
      <c r="AD118" s="12"/>
      <c r="AE118" s="3"/>
      <c r="AF118" s="11">
        <f t="shared" si="232"/>
        <v>0</v>
      </c>
      <c r="AG118" s="12"/>
      <c r="AH118" s="3"/>
      <c r="AI118" s="11">
        <f t="shared" si="233"/>
        <v>0</v>
      </c>
      <c r="AJ118" s="12"/>
      <c r="AK118" s="3"/>
      <c r="AL118" s="11">
        <f t="shared" si="234"/>
        <v>0</v>
      </c>
      <c r="AM118" s="12"/>
      <c r="AN118" s="3"/>
      <c r="AO118" s="11">
        <f t="shared" si="235"/>
        <v>0</v>
      </c>
      <c r="AP118" s="12"/>
      <c r="AQ118" s="3"/>
      <c r="AR118" s="11">
        <f t="shared" si="236"/>
        <v>0</v>
      </c>
      <c r="AS118" s="12"/>
      <c r="AT118" s="3"/>
      <c r="AU118" s="11">
        <f t="shared" si="237"/>
        <v>0</v>
      </c>
      <c r="AV118" s="12"/>
      <c r="AW118" s="3"/>
      <c r="AX118" s="11">
        <f t="shared" si="238"/>
        <v>0</v>
      </c>
      <c r="AY118" s="12"/>
      <c r="AZ118" s="3"/>
      <c r="BA118" s="11">
        <f t="shared" si="239"/>
        <v>0</v>
      </c>
      <c r="BB118" s="12"/>
      <c r="BC118" s="14"/>
      <c r="BD118" s="55">
        <f>SUM(H115:H124,K115:K124,N115:N124,Q115:Q124,T115:T124,W115:W124,Z115:Z124,AC115:AC124,Z115:Z124,AF115:AF124)</f>
        <v>50727</v>
      </c>
    </row>
    <row r="119" spans="1:56">
      <c r="A119" s="645"/>
      <c r="B119" s="716"/>
      <c r="C119" s="705"/>
      <c r="D119" s="706"/>
      <c r="E119" s="653"/>
      <c r="F119" s="256" t="s">
        <v>39</v>
      </c>
      <c r="G119" s="24"/>
      <c r="H119" s="11">
        <f t="shared" si="224"/>
        <v>0</v>
      </c>
      <c r="I119" s="12"/>
      <c r="J119" s="361">
        <v>384074</v>
      </c>
      <c r="K119" s="362">
        <f t="shared" si="225"/>
        <v>0</v>
      </c>
      <c r="L119" s="363">
        <v>384074</v>
      </c>
      <c r="M119" s="3"/>
      <c r="N119" s="11">
        <f t="shared" si="226"/>
        <v>0</v>
      </c>
      <c r="O119" s="12"/>
      <c r="P119" s="3"/>
      <c r="Q119" s="11">
        <f t="shared" si="227"/>
        <v>0</v>
      </c>
      <c r="R119" s="12"/>
      <c r="S119" s="3"/>
      <c r="T119" s="11">
        <f t="shared" si="228"/>
        <v>0</v>
      </c>
      <c r="U119" s="12"/>
      <c r="V119" s="3"/>
      <c r="W119" s="11">
        <f t="shared" si="229"/>
        <v>0</v>
      </c>
      <c r="X119" s="12"/>
      <c r="Y119" s="3"/>
      <c r="Z119" s="11">
        <f>Y119-AA119</f>
        <v>0</v>
      </c>
      <c r="AA119" s="12"/>
      <c r="AB119" s="361"/>
      <c r="AC119" s="362"/>
      <c r="AD119" s="363">
        <v>0</v>
      </c>
      <c r="AE119" s="3"/>
      <c r="AF119" s="11">
        <f t="shared" si="232"/>
        <v>0</v>
      </c>
      <c r="AG119" s="12"/>
      <c r="AH119" s="3"/>
      <c r="AI119" s="11">
        <f>AH119-AJ119</f>
        <v>0</v>
      </c>
      <c r="AJ119" s="12"/>
      <c r="AK119" s="3"/>
      <c r="AL119" s="11">
        <f t="shared" si="234"/>
        <v>0</v>
      </c>
      <c r="AM119" s="12"/>
      <c r="AN119" s="3"/>
      <c r="AO119" s="11">
        <f t="shared" si="235"/>
        <v>0</v>
      </c>
      <c r="AP119" s="12"/>
      <c r="AQ119" s="3"/>
      <c r="AR119" s="11">
        <f t="shared" si="236"/>
        <v>0</v>
      </c>
      <c r="AS119" s="12"/>
      <c r="AT119" s="3"/>
      <c r="AU119" s="11">
        <f t="shared" si="237"/>
        <v>0</v>
      </c>
      <c r="AV119" s="12"/>
      <c r="AW119" s="3"/>
      <c r="AX119" s="11">
        <f t="shared" si="238"/>
        <v>0</v>
      </c>
      <c r="AY119" s="12"/>
      <c r="AZ119" s="3"/>
      <c r="BA119" s="11">
        <f t="shared" si="239"/>
        <v>0</v>
      </c>
      <c r="BB119" s="12"/>
      <c r="BC119" s="14"/>
      <c r="BD119" s="7" t="s">
        <v>40</v>
      </c>
    </row>
    <row r="120" spans="1:56">
      <c r="A120" s="645"/>
      <c r="B120" s="716"/>
      <c r="C120" s="705"/>
      <c r="D120" s="706"/>
      <c r="E120" s="653"/>
      <c r="F120" s="256" t="s">
        <v>41</v>
      </c>
      <c r="G120" s="24"/>
      <c r="H120" s="11"/>
      <c r="I120" s="12"/>
      <c r="J120" s="3"/>
      <c r="K120" s="11"/>
      <c r="L120" s="12"/>
      <c r="M120" s="3"/>
      <c r="N120" s="11"/>
      <c r="O120" s="12"/>
      <c r="P120" s="3"/>
      <c r="Q120" s="11"/>
      <c r="R120" s="12"/>
      <c r="S120" s="3"/>
      <c r="T120" s="11"/>
      <c r="U120" s="12"/>
      <c r="V120" s="3"/>
      <c r="W120" s="11"/>
      <c r="X120" s="12"/>
      <c r="Y120" s="3"/>
      <c r="Z120" s="11"/>
      <c r="AA120" s="12"/>
      <c r="AB120" s="3"/>
      <c r="AC120" s="11"/>
      <c r="AD120" s="12"/>
      <c r="AE120" s="3"/>
      <c r="AF120" s="11"/>
      <c r="AG120" s="12"/>
      <c r="AH120" s="3"/>
      <c r="AI120" s="11"/>
      <c r="AJ120" s="12"/>
      <c r="AK120" s="3"/>
      <c r="AL120" s="11"/>
      <c r="AM120" s="12"/>
      <c r="AN120" s="3"/>
      <c r="AO120" s="11"/>
      <c r="AP120" s="12"/>
      <c r="AQ120" s="3"/>
      <c r="AR120" s="11"/>
      <c r="AS120" s="12"/>
      <c r="AT120" s="3"/>
      <c r="AU120" s="11"/>
      <c r="AV120" s="12"/>
      <c r="AW120" s="3"/>
      <c r="AX120" s="11"/>
      <c r="AY120" s="12"/>
      <c r="AZ120" s="3"/>
      <c r="BA120" s="11"/>
      <c r="BB120" s="12"/>
      <c r="BC120" s="14"/>
      <c r="BD120" s="7"/>
    </row>
    <row r="121" spans="1:56">
      <c r="A121" s="645"/>
      <c r="B121" s="716"/>
      <c r="C121" s="705"/>
      <c r="D121" s="706"/>
      <c r="E121" s="653"/>
      <c r="F121" s="256" t="s">
        <v>42</v>
      </c>
      <c r="G121" s="24"/>
      <c r="H121" s="11">
        <f t="shared" si="224"/>
        <v>0</v>
      </c>
      <c r="I121" s="12"/>
      <c r="J121" s="361">
        <f>SUM(3142727-384074)</f>
        <v>2758653</v>
      </c>
      <c r="K121" s="362">
        <f t="shared" si="225"/>
        <v>0</v>
      </c>
      <c r="L121" s="363">
        <f>SUM(2452093+306560)</f>
        <v>2758653</v>
      </c>
      <c r="M121" s="3"/>
      <c r="N121" s="11">
        <f t="shared" si="226"/>
        <v>0</v>
      </c>
      <c r="O121" s="12"/>
      <c r="P121" s="361">
        <f>SUM(253632+134720)</f>
        <v>388352</v>
      </c>
      <c r="Q121" s="362">
        <f t="shared" si="227"/>
        <v>50727</v>
      </c>
      <c r="R121" s="363">
        <v>337625</v>
      </c>
      <c r="S121" s="3"/>
      <c r="T121" s="11">
        <f t="shared" si="228"/>
        <v>0</v>
      </c>
      <c r="U121" s="12"/>
      <c r="V121" s="3"/>
      <c r="W121" s="11">
        <f t="shared" si="229"/>
        <v>0</v>
      </c>
      <c r="X121" s="12"/>
      <c r="Y121" s="3"/>
      <c r="Z121" s="11">
        <f t="shared" si="230"/>
        <v>0</v>
      </c>
      <c r="AA121" s="12"/>
      <c r="AB121" s="3"/>
      <c r="AC121" s="11">
        <f>AB121-AD121</f>
        <v>0</v>
      </c>
      <c r="AD121" s="12"/>
      <c r="AE121" s="361"/>
      <c r="AF121" s="362"/>
      <c r="AG121" s="363"/>
      <c r="AH121" s="3"/>
      <c r="AI121" s="11">
        <f>AH121-AJ121</f>
        <v>0</v>
      </c>
      <c r="AJ121" s="12"/>
      <c r="AK121" s="3"/>
      <c r="AL121" s="11">
        <f>AK121-AM121</f>
        <v>0</v>
      </c>
      <c r="AM121" s="12"/>
      <c r="AN121" s="3"/>
      <c r="AO121" s="11">
        <f>AN121-AP121</f>
        <v>0</v>
      </c>
      <c r="AP121" s="12"/>
      <c r="AQ121" s="3"/>
      <c r="AR121" s="11">
        <f>AQ121-AS121</f>
        <v>0</v>
      </c>
      <c r="AS121" s="12"/>
      <c r="AT121" s="3"/>
      <c r="AU121" s="11">
        <f>AT121-AV121</f>
        <v>0</v>
      </c>
      <c r="AV121" s="12"/>
      <c r="AW121" s="3"/>
      <c r="AX121" s="11">
        <f>AW121-AY121</f>
        <v>0</v>
      </c>
      <c r="AY121" s="12"/>
      <c r="AZ121" s="3"/>
      <c r="BA121" s="11">
        <f>AZ121-BB121</f>
        <v>0</v>
      </c>
      <c r="BB121" s="12"/>
      <c r="BC121" s="14"/>
      <c r="BD121" s="55">
        <f>SUM(I115:I124,L115:L124,O115:O124,R115:R124,U115:U124,X115:X124,AA115:AA124,AD115:AD124,AG115:AG124)</f>
        <v>4702872</v>
      </c>
    </row>
    <row r="122" spans="1:56">
      <c r="A122" s="645"/>
      <c r="B122" s="716"/>
      <c r="C122" s="705"/>
      <c r="D122" s="706"/>
      <c r="E122" s="653"/>
      <c r="F122" s="256" t="s">
        <v>43</v>
      </c>
      <c r="G122" s="24"/>
      <c r="H122" s="11">
        <f t="shared" si="224"/>
        <v>0</v>
      </c>
      <c r="I122" s="12"/>
      <c r="J122" s="3"/>
      <c r="K122" s="11">
        <f t="shared" si="225"/>
        <v>0</v>
      </c>
      <c r="L122" s="12"/>
      <c r="M122" s="3"/>
      <c r="N122" s="11">
        <f t="shared" si="226"/>
        <v>0</v>
      </c>
      <c r="O122" s="12"/>
      <c r="P122" s="3"/>
      <c r="Q122" s="11">
        <f t="shared" si="227"/>
        <v>0</v>
      </c>
      <c r="R122" s="12"/>
      <c r="S122" s="3"/>
      <c r="T122" s="11">
        <f t="shared" si="228"/>
        <v>0</v>
      </c>
      <c r="U122" s="12"/>
      <c r="V122" s="3"/>
      <c r="W122" s="11">
        <f t="shared" si="229"/>
        <v>0</v>
      </c>
      <c r="X122" s="12"/>
      <c r="Y122" s="3"/>
      <c r="Z122" s="11">
        <f t="shared" si="230"/>
        <v>0</v>
      </c>
      <c r="AA122" s="12"/>
      <c r="AB122" s="3"/>
      <c r="AC122" s="11">
        <f t="shared" si="231"/>
        <v>0</v>
      </c>
      <c r="AD122" s="12"/>
      <c r="AE122" s="3"/>
      <c r="AF122" s="11">
        <f t="shared" si="232"/>
        <v>0</v>
      </c>
      <c r="AG122" s="12"/>
      <c r="AH122" s="3"/>
      <c r="AI122" s="11">
        <f t="shared" ref="AI122:AI124" si="240">AH122-AJ122</f>
        <v>0</v>
      </c>
      <c r="AJ122" s="12"/>
      <c r="AK122" s="3"/>
      <c r="AL122" s="11">
        <f t="shared" ref="AL122:AL124" si="241">AK122-AM122</f>
        <v>0</v>
      </c>
      <c r="AM122" s="12"/>
      <c r="AN122" s="3"/>
      <c r="AO122" s="11">
        <f t="shared" ref="AO122:AO124" si="242">AN122-AP122</f>
        <v>0</v>
      </c>
      <c r="AP122" s="12"/>
      <c r="AQ122" s="3"/>
      <c r="AR122" s="11">
        <f t="shared" ref="AR122:AR124" si="243">AQ122-AS122</f>
        <v>0</v>
      </c>
      <c r="AS122" s="12"/>
      <c r="AT122" s="3"/>
      <c r="AU122" s="11">
        <f t="shared" ref="AU122:AU124" si="244">AT122-AV122</f>
        <v>0</v>
      </c>
      <c r="AV122" s="12"/>
      <c r="AW122" s="3"/>
      <c r="AX122" s="11">
        <f t="shared" ref="AX122:AX124" si="245">AW122-AY122</f>
        <v>0</v>
      </c>
      <c r="AY122" s="12"/>
      <c r="AZ122" s="3"/>
      <c r="BA122" s="11">
        <f t="shared" ref="BA122:BA124" si="246">AZ122-BB122</f>
        <v>0</v>
      </c>
      <c r="BB122" s="12"/>
      <c r="BC122" s="14"/>
      <c r="BD122" s="7" t="s">
        <v>44</v>
      </c>
    </row>
    <row r="123" spans="1:56">
      <c r="A123" s="645"/>
      <c r="B123" s="716"/>
      <c r="C123" s="705"/>
      <c r="D123" s="706"/>
      <c r="E123" s="653"/>
      <c r="F123" s="256" t="s">
        <v>45</v>
      </c>
      <c r="G123" s="24"/>
      <c r="H123" s="11">
        <f t="shared" si="224"/>
        <v>0</v>
      </c>
      <c r="I123" s="12"/>
      <c r="J123" s="3"/>
      <c r="K123" s="11">
        <f t="shared" si="225"/>
        <v>0</v>
      </c>
      <c r="L123" s="12"/>
      <c r="M123" s="3"/>
      <c r="N123" s="11">
        <f t="shared" si="226"/>
        <v>0</v>
      </c>
      <c r="O123" s="12"/>
      <c r="P123" s="3"/>
      <c r="Q123" s="11">
        <f t="shared" si="227"/>
        <v>0</v>
      </c>
      <c r="R123" s="12"/>
      <c r="S123" s="3"/>
      <c r="T123" s="11">
        <f t="shared" si="228"/>
        <v>0</v>
      </c>
      <c r="U123" s="12"/>
      <c r="V123" s="3"/>
      <c r="W123" s="11">
        <f t="shared" si="229"/>
        <v>0</v>
      </c>
      <c r="X123" s="12"/>
      <c r="Y123" s="3"/>
      <c r="Z123" s="11">
        <f t="shared" si="230"/>
        <v>0</v>
      </c>
      <c r="AA123" s="12"/>
      <c r="AB123" s="3"/>
      <c r="AC123" s="11">
        <f t="shared" si="231"/>
        <v>0</v>
      </c>
      <c r="AD123" s="12"/>
      <c r="AE123" s="3"/>
      <c r="AF123" s="11">
        <f t="shared" si="232"/>
        <v>0</v>
      </c>
      <c r="AG123" s="12"/>
      <c r="AH123" s="3"/>
      <c r="AI123" s="11">
        <f t="shared" si="240"/>
        <v>0</v>
      </c>
      <c r="AJ123" s="12"/>
      <c r="AK123" s="3"/>
      <c r="AL123" s="11">
        <f t="shared" si="241"/>
        <v>0</v>
      </c>
      <c r="AM123" s="12"/>
      <c r="AN123" s="3"/>
      <c r="AO123" s="11">
        <f t="shared" si="242"/>
        <v>0</v>
      </c>
      <c r="AP123" s="12"/>
      <c r="AQ123" s="3"/>
      <c r="AR123" s="11">
        <f t="shared" si="243"/>
        <v>0</v>
      </c>
      <c r="AS123" s="12"/>
      <c r="AT123" s="3"/>
      <c r="AU123" s="11">
        <f t="shared" si="244"/>
        <v>0</v>
      </c>
      <c r="AV123" s="12"/>
      <c r="AW123" s="3"/>
      <c r="AX123" s="11">
        <f t="shared" si="245"/>
        <v>0</v>
      </c>
      <c r="AY123" s="12"/>
      <c r="AZ123" s="3"/>
      <c r="BA123" s="11">
        <f t="shared" si="246"/>
        <v>0</v>
      </c>
      <c r="BB123" s="12"/>
      <c r="BC123" s="14"/>
      <c r="BD123" s="243">
        <f>BD121/BD116</f>
        <v>0.98932871704155101</v>
      </c>
    </row>
    <row r="124" spans="1:56">
      <c r="A124" s="646"/>
      <c r="B124" s="717"/>
      <c r="C124" s="676"/>
      <c r="D124" s="707"/>
      <c r="E124" s="654"/>
      <c r="F124" s="258" t="s">
        <v>46</v>
      </c>
      <c r="G124" s="25"/>
      <c r="H124" s="19">
        <f t="shared" si="224"/>
        <v>0</v>
      </c>
      <c r="I124" s="20"/>
      <c r="J124" s="18"/>
      <c r="K124" s="19">
        <f t="shared" si="225"/>
        <v>0</v>
      </c>
      <c r="L124" s="20"/>
      <c r="M124" s="18"/>
      <c r="N124" s="19">
        <f t="shared" si="226"/>
        <v>0</v>
      </c>
      <c r="O124" s="20"/>
      <c r="P124" s="18"/>
      <c r="Q124" s="19">
        <f t="shared" si="227"/>
        <v>0</v>
      </c>
      <c r="R124" s="20"/>
      <c r="S124" s="18"/>
      <c r="T124" s="19">
        <f t="shared" si="228"/>
        <v>0</v>
      </c>
      <c r="U124" s="20"/>
      <c r="V124" s="18"/>
      <c r="W124" s="19">
        <f t="shared" si="229"/>
        <v>0</v>
      </c>
      <c r="X124" s="20"/>
      <c r="Y124" s="18"/>
      <c r="Z124" s="19">
        <f t="shared" si="230"/>
        <v>0</v>
      </c>
      <c r="AA124" s="20"/>
      <c r="AB124" s="18"/>
      <c r="AC124" s="19">
        <f t="shared" si="231"/>
        <v>0</v>
      </c>
      <c r="AD124" s="20"/>
      <c r="AE124" s="18"/>
      <c r="AF124" s="19">
        <f t="shared" si="232"/>
        <v>0</v>
      </c>
      <c r="AG124" s="20"/>
      <c r="AH124" s="18"/>
      <c r="AI124" s="19">
        <f t="shared" si="240"/>
        <v>0</v>
      </c>
      <c r="AJ124" s="20"/>
      <c r="AK124" s="18"/>
      <c r="AL124" s="19">
        <f t="shared" si="241"/>
        <v>0</v>
      </c>
      <c r="AM124" s="20"/>
      <c r="AN124" s="18"/>
      <c r="AO124" s="19">
        <f t="shared" si="242"/>
        <v>0</v>
      </c>
      <c r="AP124" s="20"/>
      <c r="AQ124" s="18"/>
      <c r="AR124" s="19">
        <f t="shared" si="243"/>
        <v>0</v>
      </c>
      <c r="AS124" s="20"/>
      <c r="AT124" s="18"/>
      <c r="AU124" s="19">
        <f t="shared" si="244"/>
        <v>0</v>
      </c>
      <c r="AV124" s="20"/>
      <c r="AW124" s="18"/>
      <c r="AX124" s="19">
        <f t="shared" si="245"/>
        <v>0</v>
      </c>
      <c r="AY124" s="20"/>
      <c r="AZ124" s="18"/>
      <c r="BA124" s="19">
        <f t="shared" si="246"/>
        <v>0</v>
      </c>
      <c r="BB124" s="20"/>
      <c r="BC124" s="58"/>
      <c r="BD124" s="57"/>
    </row>
    <row r="125" spans="1:56" ht="15.75" customHeight="1">
      <c r="A125" s="714" t="s">
        <v>20</v>
      </c>
      <c r="B125" s="686" t="s">
        <v>21</v>
      </c>
      <c r="C125" s="669" t="s">
        <v>22</v>
      </c>
      <c r="D125" s="686" t="s">
        <v>23</v>
      </c>
      <c r="E125" s="669" t="s">
        <v>24</v>
      </c>
      <c r="F125" s="681" t="s">
        <v>25</v>
      </c>
      <c r="G125" s="640" t="s">
        <v>26</v>
      </c>
      <c r="H125" s="641" t="s">
        <v>27</v>
      </c>
      <c r="I125" s="642" t="s">
        <v>28</v>
      </c>
      <c r="J125" s="682" t="s">
        <v>26</v>
      </c>
      <c r="K125" s="641" t="s">
        <v>27</v>
      </c>
      <c r="L125" s="642" t="s">
        <v>28</v>
      </c>
      <c r="M125" s="682" t="s">
        <v>26</v>
      </c>
      <c r="N125" s="641" t="s">
        <v>27</v>
      </c>
      <c r="O125" s="642" t="s">
        <v>28</v>
      </c>
      <c r="P125" s="682" t="s">
        <v>26</v>
      </c>
      <c r="Q125" s="641" t="s">
        <v>27</v>
      </c>
      <c r="R125" s="642" t="s">
        <v>28</v>
      </c>
      <c r="S125" s="682" t="s">
        <v>26</v>
      </c>
      <c r="T125" s="641" t="s">
        <v>27</v>
      </c>
      <c r="U125" s="642" t="s">
        <v>28</v>
      </c>
      <c r="V125" s="682" t="s">
        <v>26</v>
      </c>
      <c r="W125" s="641" t="s">
        <v>27</v>
      </c>
      <c r="X125" s="683" t="s">
        <v>28</v>
      </c>
      <c r="Y125" s="684" t="s">
        <v>26</v>
      </c>
      <c r="Z125" s="669" t="s">
        <v>27</v>
      </c>
      <c r="AA125" s="666" t="s">
        <v>28</v>
      </c>
      <c r="AB125" s="668" t="s">
        <v>26</v>
      </c>
      <c r="AC125" s="669" t="s">
        <v>27</v>
      </c>
      <c r="AD125" s="666" t="s">
        <v>28</v>
      </c>
      <c r="AE125" s="640" t="s">
        <v>26</v>
      </c>
      <c r="AF125" s="641" t="s">
        <v>27</v>
      </c>
      <c r="AG125" s="642" t="s">
        <v>28</v>
      </c>
      <c r="AH125" s="684" t="s">
        <v>26</v>
      </c>
      <c r="AI125" s="669" t="s">
        <v>27</v>
      </c>
      <c r="AJ125" s="666" t="s">
        <v>28</v>
      </c>
      <c r="AK125" s="640" t="s">
        <v>26</v>
      </c>
      <c r="AL125" s="641" t="s">
        <v>27</v>
      </c>
      <c r="AM125" s="642" t="s">
        <v>28</v>
      </c>
      <c r="AN125" s="640" t="s">
        <v>26</v>
      </c>
      <c r="AO125" s="641" t="s">
        <v>27</v>
      </c>
      <c r="AP125" s="642" t="s">
        <v>28</v>
      </c>
      <c r="AQ125" s="640" t="s">
        <v>26</v>
      </c>
      <c r="AR125" s="641" t="s">
        <v>27</v>
      </c>
      <c r="AS125" s="642" t="s">
        <v>28</v>
      </c>
      <c r="AT125" s="640" t="s">
        <v>26</v>
      </c>
      <c r="AU125" s="641" t="s">
        <v>27</v>
      </c>
      <c r="AV125" s="642" t="s">
        <v>28</v>
      </c>
      <c r="AW125" s="640" t="s">
        <v>26</v>
      </c>
      <c r="AX125" s="641" t="s">
        <v>27</v>
      </c>
      <c r="AY125" s="642" t="s">
        <v>28</v>
      </c>
      <c r="AZ125" s="640" t="s">
        <v>26</v>
      </c>
      <c r="BA125" s="641" t="s">
        <v>27</v>
      </c>
      <c r="BB125" s="642" t="s">
        <v>28</v>
      </c>
      <c r="BC125" s="672" t="s">
        <v>26</v>
      </c>
      <c r="BD125" s="665" t="s">
        <v>29</v>
      </c>
    </row>
    <row r="126" spans="1:56" ht="18.75" customHeight="1">
      <c r="A126" s="715"/>
      <c r="B126" s="687"/>
      <c r="C126" s="641"/>
      <c r="D126" s="687"/>
      <c r="E126" s="641"/>
      <c r="F126" s="671"/>
      <c r="G126" s="640"/>
      <c r="H126" s="641"/>
      <c r="I126" s="642"/>
      <c r="J126" s="682"/>
      <c r="K126" s="641"/>
      <c r="L126" s="642"/>
      <c r="M126" s="682"/>
      <c r="N126" s="641"/>
      <c r="O126" s="642"/>
      <c r="P126" s="682"/>
      <c r="Q126" s="641"/>
      <c r="R126" s="642"/>
      <c r="S126" s="682"/>
      <c r="T126" s="641"/>
      <c r="U126" s="642"/>
      <c r="V126" s="682"/>
      <c r="W126" s="641"/>
      <c r="X126" s="683"/>
      <c r="Y126" s="685"/>
      <c r="Z126" s="641"/>
      <c r="AA126" s="667"/>
      <c r="AB126" s="640"/>
      <c r="AC126" s="641"/>
      <c r="AD126" s="667"/>
      <c r="AE126" s="640"/>
      <c r="AF126" s="641"/>
      <c r="AG126" s="642"/>
      <c r="AH126" s="685"/>
      <c r="AI126" s="641"/>
      <c r="AJ126" s="667"/>
      <c r="AK126" s="640"/>
      <c r="AL126" s="641"/>
      <c r="AM126" s="642"/>
      <c r="AN126" s="640"/>
      <c r="AO126" s="641"/>
      <c r="AP126" s="642"/>
      <c r="AQ126" s="640"/>
      <c r="AR126" s="641"/>
      <c r="AS126" s="642"/>
      <c r="AT126" s="640"/>
      <c r="AU126" s="641"/>
      <c r="AV126" s="642"/>
      <c r="AW126" s="640"/>
      <c r="AX126" s="641"/>
      <c r="AY126" s="642"/>
      <c r="AZ126" s="640"/>
      <c r="BA126" s="641"/>
      <c r="BB126" s="642"/>
      <c r="BC126" s="672"/>
      <c r="BD126" s="665"/>
    </row>
    <row r="127" spans="1:56" ht="18.75" customHeight="1">
      <c r="A127" s="673" t="s">
        <v>71</v>
      </c>
      <c r="B127" s="674">
        <v>3018</v>
      </c>
      <c r="C127" s="675">
        <v>2300582</v>
      </c>
      <c r="D127" s="677" t="s">
        <v>72</v>
      </c>
      <c r="E127" s="678" t="s">
        <v>62</v>
      </c>
      <c r="F127" s="256" t="s">
        <v>33</v>
      </c>
      <c r="G127" s="24"/>
      <c r="H127" s="9">
        <f t="shared" ref="H127:H133" si="247">G127-I127</f>
        <v>0</v>
      </c>
      <c r="I127" s="10"/>
      <c r="J127" s="3"/>
      <c r="K127" s="9">
        <f t="shared" ref="K127:K133" si="248">J127-L127</f>
        <v>0</v>
      </c>
      <c r="L127" s="10"/>
      <c r="M127" s="3"/>
      <c r="N127" s="9">
        <f t="shared" ref="N127:N133" si="249">M127-O127</f>
        <v>0</v>
      </c>
      <c r="O127" s="10"/>
      <c r="P127" s="3"/>
      <c r="Q127" s="9">
        <f t="shared" ref="Q127:Q133" si="250">P127-R127</f>
        <v>0</v>
      </c>
      <c r="R127" s="10"/>
      <c r="S127" s="3"/>
      <c r="T127" s="9">
        <f t="shared" ref="T127:T133" si="251">S127-U127</f>
        <v>0</v>
      </c>
      <c r="U127" s="10"/>
      <c r="V127" s="3"/>
      <c r="W127" s="9">
        <f t="shared" ref="W127:W136" si="252">V127-X127</f>
        <v>0</v>
      </c>
      <c r="X127" s="94"/>
      <c r="Y127" s="152"/>
      <c r="Z127" s="9">
        <f t="shared" ref="Z127:Z136" si="253">Y127-AA127</f>
        <v>0</v>
      </c>
      <c r="AA127" s="259"/>
      <c r="AB127" s="24"/>
      <c r="AC127" s="9">
        <f t="shared" ref="AC127:AC133" si="254">AB127-AD127</f>
        <v>0</v>
      </c>
      <c r="AD127" s="10"/>
      <c r="AE127" s="24"/>
      <c r="AF127" s="9">
        <f t="shared" ref="AF127:AF133" si="255">AE127-AG127</f>
        <v>0</v>
      </c>
      <c r="AG127" s="10"/>
      <c r="AH127" s="3"/>
      <c r="AI127" s="9">
        <f t="shared" ref="AI127:AI136" si="256">AH127-AJ127</f>
        <v>0</v>
      </c>
      <c r="AJ127" s="10"/>
      <c r="AK127" s="3"/>
      <c r="AL127" s="9">
        <f t="shared" ref="AL127:AL136" si="257">AK127-AM127</f>
        <v>0</v>
      </c>
      <c r="AM127" s="10"/>
      <c r="AN127" s="3"/>
      <c r="AO127" s="9">
        <f t="shared" ref="AO127:AO136" si="258">AN127-AP127</f>
        <v>0</v>
      </c>
      <c r="AP127" s="10"/>
      <c r="AQ127" s="3"/>
      <c r="AR127" s="9">
        <f t="shared" ref="AR127:AR136" si="259">AQ127-AS127</f>
        <v>0</v>
      </c>
      <c r="AS127" s="10"/>
      <c r="AT127" s="3"/>
      <c r="AU127" s="9">
        <f t="shared" ref="AU127:AU131" si="260">AT127-AV127</f>
        <v>0</v>
      </c>
      <c r="AV127" s="10"/>
      <c r="AW127" s="3"/>
      <c r="AX127" s="9">
        <f t="shared" ref="AX127:AX131" si="261">AW127-AY127</f>
        <v>0</v>
      </c>
      <c r="AY127" s="10"/>
      <c r="AZ127" s="3"/>
      <c r="BA127" s="9">
        <f t="shared" ref="BA127:BA131" si="262">AZ127-BB127</f>
        <v>0</v>
      </c>
      <c r="BB127" s="10"/>
      <c r="BC127" s="3"/>
      <c r="BD127" s="4" t="s">
        <v>34</v>
      </c>
    </row>
    <row r="128" spans="1:56" ht="18.75" customHeight="1">
      <c r="A128" s="673"/>
      <c r="B128" s="674"/>
      <c r="C128" s="675"/>
      <c r="D128" s="677"/>
      <c r="E128" s="678"/>
      <c r="F128" s="256" t="s">
        <v>35</v>
      </c>
      <c r="G128" s="24"/>
      <c r="H128" s="11">
        <f t="shared" si="247"/>
        <v>0</v>
      </c>
      <c r="I128" s="12"/>
      <c r="J128" s="3"/>
      <c r="K128" s="11">
        <f t="shared" si="248"/>
        <v>0</v>
      </c>
      <c r="L128" s="12"/>
      <c r="M128" s="3"/>
      <c r="N128" s="11">
        <f t="shared" si="249"/>
        <v>0</v>
      </c>
      <c r="O128" s="12"/>
      <c r="P128" s="3"/>
      <c r="Q128" s="11">
        <f t="shared" si="250"/>
        <v>0</v>
      </c>
      <c r="R128" s="12"/>
      <c r="S128" s="3"/>
      <c r="T128" s="11">
        <f t="shared" si="251"/>
        <v>0</v>
      </c>
      <c r="U128" s="12"/>
      <c r="V128" s="3"/>
      <c r="W128" s="11">
        <f t="shared" si="252"/>
        <v>0</v>
      </c>
      <c r="X128" s="95"/>
      <c r="Y128" s="152"/>
      <c r="Z128" s="11">
        <f t="shared" si="253"/>
        <v>0</v>
      </c>
      <c r="AA128" s="153"/>
      <c r="AB128" s="24"/>
      <c r="AC128" s="11">
        <f t="shared" si="254"/>
        <v>0</v>
      </c>
      <c r="AD128" s="12"/>
      <c r="AE128" s="24"/>
      <c r="AF128" s="11">
        <f t="shared" si="255"/>
        <v>0</v>
      </c>
      <c r="AG128" s="12"/>
      <c r="AH128" s="3"/>
      <c r="AI128" s="11">
        <f t="shared" si="256"/>
        <v>0</v>
      </c>
      <c r="AJ128" s="12"/>
      <c r="AK128" s="3"/>
      <c r="AL128" s="11">
        <f t="shared" si="257"/>
        <v>0</v>
      </c>
      <c r="AM128" s="12"/>
      <c r="AN128" s="3"/>
      <c r="AO128" s="11">
        <f t="shared" si="258"/>
        <v>0</v>
      </c>
      <c r="AP128" s="12"/>
      <c r="AQ128" s="3"/>
      <c r="AR128" s="11">
        <f t="shared" si="259"/>
        <v>0</v>
      </c>
      <c r="AS128" s="12"/>
      <c r="AT128" s="3"/>
      <c r="AU128" s="11">
        <f t="shared" si="260"/>
        <v>0</v>
      </c>
      <c r="AV128" s="12"/>
      <c r="AW128" s="3"/>
      <c r="AX128" s="11">
        <f t="shared" si="261"/>
        <v>0</v>
      </c>
      <c r="AY128" s="12"/>
      <c r="AZ128" s="3"/>
      <c r="BA128" s="11">
        <f t="shared" si="262"/>
        <v>0</v>
      </c>
      <c r="BB128" s="12"/>
      <c r="BC128" s="3"/>
      <c r="BD128" s="55">
        <f>SUM(G127:G136,J127:J136,M127:M136,P127:P136,S127:S136,V127:V136,Y127:Y136,AB127:AB136,AE127:AE136,AH133)</f>
        <v>69815</v>
      </c>
    </row>
    <row r="129" spans="1:56" ht="18.75" customHeight="1">
      <c r="A129" s="673"/>
      <c r="B129" s="674"/>
      <c r="C129" s="675"/>
      <c r="D129" s="677"/>
      <c r="E129" s="678"/>
      <c r="F129" s="256" t="s">
        <v>36</v>
      </c>
      <c r="G129" s="24"/>
      <c r="H129" s="11">
        <f t="shared" si="247"/>
        <v>0</v>
      </c>
      <c r="I129" s="12"/>
      <c r="J129" s="3"/>
      <c r="K129" s="11">
        <f t="shared" si="248"/>
        <v>0</v>
      </c>
      <c r="L129" s="12"/>
      <c r="M129" s="3"/>
      <c r="N129" s="11">
        <f t="shared" si="249"/>
        <v>0</v>
      </c>
      <c r="O129" s="12"/>
      <c r="P129" s="3"/>
      <c r="Q129" s="11">
        <f t="shared" si="250"/>
        <v>0</v>
      </c>
      <c r="R129" s="12"/>
      <c r="S129" s="3"/>
      <c r="T129" s="11">
        <f t="shared" si="251"/>
        <v>0</v>
      </c>
      <c r="U129" s="12"/>
      <c r="V129" s="3"/>
      <c r="W129" s="11">
        <f t="shared" si="252"/>
        <v>0</v>
      </c>
      <c r="X129" s="95"/>
      <c r="Y129" s="152"/>
      <c r="Z129" s="11">
        <f t="shared" si="253"/>
        <v>0</v>
      </c>
      <c r="AA129" s="153"/>
      <c r="AB129" s="24"/>
      <c r="AC129" s="11">
        <f t="shared" si="254"/>
        <v>0</v>
      </c>
      <c r="AD129" s="12"/>
      <c r="AE129" s="24"/>
      <c r="AF129" s="11">
        <f t="shared" si="255"/>
        <v>0</v>
      </c>
      <c r="AG129" s="12"/>
      <c r="AH129" s="3"/>
      <c r="AI129" s="11">
        <f t="shared" si="256"/>
        <v>0</v>
      </c>
      <c r="AJ129" s="12"/>
      <c r="AK129" s="3"/>
      <c r="AL129" s="11">
        <f t="shared" si="257"/>
        <v>0</v>
      </c>
      <c r="AM129" s="12"/>
      <c r="AN129" s="3"/>
      <c r="AO129" s="11">
        <f t="shared" si="258"/>
        <v>0</v>
      </c>
      <c r="AP129" s="12"/>
      <c r="AQ129" s="3"/>
      <c r="AR129" s="11">
        <f t="shared" si="259"/>
        <v>0</v>
      </c>
      <c r="AS129" s="12"/>
      <c r="AT129" s="3"/>
      <c r="AU129" s="11">
        <f t="shared" si="260"/>
        <v>0</v>
      </c>
      <c r="AV129" s="12"/>
      <c r="AW129" s="3"/>
      <c r="AX129" s="11">
        <f t="shared" si="261"/>
        <v>0</v>
      </c>
      <c r="AY129" s="12"/>
      <c r="AZ129" s="3"/>
      <c r="BA129" s="11">
        <f t="shared" si="262"/>
        <v>0</v>
      </c>
      <c r="BB129" s="12"/>
      <c r="BC129" s="3"/>
      <c r="BD129" s="7" t="s">
        <v>37</v>
      </c>
    </row>
    <row r="130" spans="1:56" ht="18.75" customHeight="1">
      <c r="A130" s="673"/>
      <c r="B130" s="674"/>
      <c r="C130" s="675"/>
      <c r="D130" s="677"/>
      <c r="E130" s="678"/>
      <c r="F130" s="256" t="s">
        <v>38</v>
      </c>
      <c r="G130" s="24"/>
      <c r="H130" s="11">
        <f t="shared" si="247"/>
        <v>0</v>
      </c>
      <c r="I130" s="12"/>
      <c r="J130" s="3"/>
      <c r="K130" s="11">
        <f t="shared" si="248"/>
        <v>0</v>
      </c>
      <c r="L130" s="12"/>
      <c r="M130" s="3"/>
      <c r="N130" s="11">
        <f t="shared" si="249"/>
        <v>0</v>
      </c>
      <c r="O130" s="12"/>
      <c r="P130" s="3"/>
      <c r="Q130" s="11">
        <f t="shared" si="250"/>
        <v>0</v>
      </c>
      <c r="R130" s="12"/>
      <c r="S130" s="3"/>
      <c r="T130" s="11">
        <f t="shared" si="251"/>
        <v>0</v>
      </c>
      <c r="U130" s="12"/>
      <c r="V130" s="3"/>
      <c r="W130" s="11">
        <f t="shared" si="252"/>
        <v>0</v>
      </c>
      <c r="X130" s="95"/>
      <c r="Y130" s="152"/>
      <c r="Z130" s="11">
        <f t="shared" si="253"/>
        <v>0</v>
      </c>
      <c r="AA130" s="153"/>
      <c r="AB130" s="24"/>
      <c r="AC130" s="11">
        <f t="shared" si="254"/>
        <v>0</v>
      </c>
      <c r="AD130" s="12"/>
      <c r="AE130" s="371">
        <v>69815</v>
      </c>
      <c r="AF130" s="362">
        <f t="shared" si="255"/>
        <v>0</v>
      </c>
      <c r="AG130" s="363">
        <v>69815</v>
      </c>
      <c r="AH130" s="3"/>
      <c r="AI130" s="11">
        <f t="shared" si="256"/>
        <v>0</v>
      </c>
      <c r="AJ130" s="12"/>
      <c r="AK130" s="3"/>
      <c r="AL130" s="11">
        <f t="shared" si="257"/>
        <v>0</v>
      </c>
      <c r="AM130" s="12"/>
      <c r="AN130" s="3"/>
      <c r="AO130" s="11">
        <f t="shared" si="258"/>
        <v>0</v>
      </c>
      <c r="AP130" s="12"/>
      <c r="AQ130" s="3"/>
      <c r="AR130" s="11">
        <f t="shared" si="259"/>
        <v>0</v>
      </c>
      <c r="AS130" s="12"/>
      <c r="AT130" s="3"/>
      <c r="AU130" s="11">
        <f t="shared" si="260"/>
        <v>0</v>
      </c>
      <c r="AV130" s="12"/>
      <c r="AW130" s="3"/>
      <c r="AX130" s="11">
        <f t="shared" si="261"/>
        <v>0</v>
      </c>
      <c r="AY130" s="12"/>
      <c r="AZ130" s="3"/>
      <c r="BA130" s="11">
        <f t="shared" si="262"/>
        <v>0</v>
      </c>
      <c r="BB130" s="12"/>
      <c r="BC130" s="3"/>
      <c r="BD130" s="55">
        <f>SUM(H127:H136,K127:K136,N127:N136,Q127:Q136,T127:T136,W127:W136,Z127:Z136,AC127:AC136,Z127:Z136,AF127:AF136,AH133)</f>
        <v>0</v>
      </c>
    </row>
    <row r="131" spans="1:56" ht="18.75" customHeight="1">
      <c r="A131" s="673"/>
      <c r="B131" s="674"/>
      <c r="C131" s="675"/>
      <c r="D131" s="677"/>
      <c r="E131" s="678"/>
      <c r="F131" s="256" t="s">
        <v>39</v>
      </c>
      <c r="G131" s="24"/>
      <c r="H131" s="11">
        <f t="shared" si="247"/>
        <v>0</v>
      </c>
      <c r="I131" s="12"/>
      <c r="J131" s="3"/>
      <c r="K131" s="11">
        <f t="shared" si="248"/>
        <v>0</v>
      </c>
      <c r="L131" s="12"/>
      <c r="M131" s="3"/>
      <c r="N131" s="11">
        <f t="shared" si="249"/>
        <v>0</v>
      </c>
      <c r="O131" s="12"/>
      <c r="P131" s="3"/>
      <c r="Q131" s="11">
        <f t="shared" si="250"/>
        <v>0</v>
      </c>
      <c r="R131" s="12"/>
      <c r="S131" s="3"/>
      <c r="T131" s="11">
        <f t="shared" si="251"/>
        <v>0</v>
      </c>
      <c r="U131" s="12"/>
      <c r="V131" s="3"/>
      <c r="W131" s="11">
        <f t="shared" si="252"/>
        <v>0</v>
      </c>
      <c r="X131" s="95"/>
      <c r="Y131" s="152"/>
      <c r="Z131" s="11">
        <f t="shared" si="253"/>
        <v>0</v>
      </c>
      <c r="AA131" s="153"/>
      <c r="AB131" s="24"/>
      <c r="AC131" s="11">
        <f t="shared" si="254"/>
        <v>0</v>
      </c>
      <c r="AD131" s="12"/>
      <c r="AE131" s="24"/>
      <c r="AF131" s="11">
        <f t="shared" si="255"/>
        <v>0</v>
      </c>
      <c r="AG131" s="12"/>
      <c r="AH131" s="3"/>
      <c r="AI131" s="11">
        <f t="shared" si="256"/>
        <v>0</v>
      </c>
      <c r="AJ131" s="12"/>
      <c r="AK131" s="371">
        <v>700000</v>
      </c>
      <c r="AL131" s="362">
        <f t="shared" si="257"/>
        <v>700000</v>
      </c>
      <c r="AM131" s="363"/>
      <c r="AN131" s="3"/>
      <c r="AO131" s="11">
        <f t="shared" si="258"/>
        <v>0</v>
      </c>
      <c r="AP131" s="12"/>
      <c r="AQ131" s="3"/>
      <c r="AR131" s="11">
        <f t="shared" si="259"/>
        <v>0</v>
      </c>
      <c r="AS131" s="12"/>
      <c r="AT131" s="3"/>
      <c r="AU131" s="11">
        <f t="shared" si="260"/>
        <v>0</v>
      </c>
      <c r="AV131" s="12"/>
      <c r="AW131" s="3"/>
      <c r="AX131" s="11">
        <f t="shared" si="261"/>
        <v>0</v>
      </c>
      <c r="AY131" s="12"/>
      <c r="AZ131" s="3"/>
      <c r="BA131" s="11">
        <f t="shared" si="262"/>
        <v>0</v>
      </c>
      <c r="BB131" s="12"/>
      <c r="BC131" s="3"/>
      <c r="BD131" s="7" t="s">
        <v>40</v>
      </c>
    </row>
    <row r="132" spans="1:56" ht="18.75" customHeight="1">
      <c r="A132" s="673"/>
      <c r="B132" s="674"/>
      <c r="C132" s="675"/>
      <c r="D132" s="677"/>
      <c r="E132" s="678"/>
      <c r="F132" s="256" t="s">
        <v>41</v>
      </c>
      <c r="G132" s="24"/>
      <c r="H132" s="11"/>
      <c r="I132" s="12"/>
      <c r="J132" s="3"/>
      <c r="K132" s="11"/>
      <c r="L132" s="12"/>
      <c r="M132" s="3"/>
      <c r="N132" s="11"/>
      <c r="O132" s="12"/>
      <c r="P132" s="3"/>
      <c r="Q132" s="11"/>
      <c r="R132" s="12"/>
      <c r="S132" s="3"/>
      <c r="T132" s="11"/>
      <c r="U132" s="12"/>
      <c r="V132" s="3"/>
      <c r="W132" s="11"/>
      <c r="X132" s="95"/>
      <c r="Y132" s="154"/>
      <c r="Z132" s="19"/>
      <c r="AA132" s="153"/>
      <c r="AB132" s="24"/>
      <c r="AC132" s="11"/>
      <c r="AD132" s="12"/>
      <c r="AE132" s="24"/>
      <c r="AF132" s="11"/>
      <c r="AG132" s="12"/>
      <c r="AH132" s="3"/>
      <c r="AI132" s="11"/>
      <c r="AJ132" s="12"/>
      <c r="AK132" s="361">
        <v>336000</v>
      </c>
      <c r="AL132" s="362">
        <f t="shared" si="257"/>
        <v>336000</v>
      </c>
      <c r="AM132" s="363"/>
      <c r="AN132" s="3"/>
      <c r="AO132" s="11"/>
      <c r="AP132" s="12"/>
      <c r="AQ132" s="3"/>
      <c r="AR132" s="11"/>
      <c r="AS132" s="12"/>
      <c r="AT132" s="3"/>
      <c r="AU132" s="11"/>
      <c r="AV132" s="12"/>
      <c r="AW132" s="3"/>
      <c r="AX132" s="11"/>
      <c r="AY132" s="12"/>
      <c r="AZ132" s="3"/>
      <c r="BA132" s="11"/>
      <c r="BB132" s="12"/>
      <c r="BC132" s="3"/>
      <c r="BD132" s="7"/>
    </row>
    <row r="133" spans="1:56" ht="18.75" customHeight="1">
      <c r="A133" s="673"/>
      <c r="B133" s="674"/>
      <c r="C133" s="675"/>
      <c r="D133" s="677"/>
      <c r="E133" s="678"/>
      <c r="F133" s="256" t="s">
        <v>42</v>
      </c>
      <c r="G133" s="24"/>
      <c r="H133" s="11">
        <f t="shared" si="247"/>
        <v>0</v>
      </c>
      <c r="I133" s="12"/>
      <c r="J133" s="3"/>
      <c r="K133" s="11">
        <f t="shared" si="248"/>
        <v>0</v>
      </c>
      <c r="L133" s="12"/>
      <c r="M133" s="3"/>
      <c r="N133" s="11">
        <f t="shared" si="249"/>
        <v>0</v>
      </c>
      <c r="O133" s="12"/>
      <c r="P133" s="3"/>
      <c r="Q133" s="11">
        <f t="shared" si="250"/>
        <v>0</v>
      </c>
      <c r="R133" s="12"/>
      <c r="S133" s="3"/>
      <c r="T133" s="11">
        <f t="shared" si="251"/>
        <v>0</v>
      </c>
      <c r="U133" s="12"/>
      <c r="V133" s="3"/>
      <c r="W133" s="11">
        <f t="shared" si="252"/>
        <v>0</v>
      </c>
      <c r="X133" s="95"/>
      <c r="Y133" s="154"/>
      <c r="Z133" s="19">
        <f t="shared" si="253"/>
        <v>0</v>
      </c>
      <c r="AA133" s="153"/>
      <c r="AB133" s="24"/>
      <c r="AC133" s="11">
        <f t="shared" si="254"/>
        <v>0</v>
      </c>
      <c r="AD133" s="12"/>
      <c r="AE133" s="24"/>
      <c r="AF133" s="11">
        <f t="shared" si="255"/>
        <v>0</v>
      </c>
      <c r="AG133" s="12"/>
      <c r="AH133" s="3"/>
      <c r="AI133" s="11">
        <f t="shared" si="256"/>
        <v>0</v>
      </c>
      <c r="AJ133" s="12"/>
      <c r="AK133" s="361">
        <v>3200000</v>
      </c>
      <c r="AL133" s="362">
        <f t="shared" si="257"/>
        <v>3200000</v>
      </c>
      <c r="AM133" s="363"/>
      <c r="AN133" s="3"/>
      <c r="AO133" s="11">
        <f t="shared" si="258"/>
        <v>0</v>
      </c>
      <c r="AP133" s="12"/>
      <c r="AQ133" s="3"/>
      <c r="AR133" s="11">
        <f t="shared" si="259"/>
        <v>0</v>
      </c>
      <c r="AS133" s="12"/>
      <c r="AT133" s="3"/>
      <c r="AU133" s="11">
        <f t="shared" ref="AU133:AU136" si="263">AT133-AV133</f>
        <v>0</v>
      </c>
      <c r="AV133" s="12"/>
      <c r="AW133" s="3"/>
      <c r="AX133" s="11">
        <f t="shared" ref="AX133:AX136" si="264">AW133-AY133</f>
        <v>0</v>
      </c>
      <c r="AY133" s="12"/>
      <c r="AZ133" s="3"/>
      <c r="BA133" s="11">
        <f t="shared" ref="BA133:BA136" si="265">AZ133-BB133</f>
        <v>0</v>
      </c>
      <c r="BB133" s="12"/>
      <c r="BC133" s="3"/>
      <c r="BD133" s="55">
        <f>SUM(I127:I136,L127:L136,O127:O136,R127:R136,U127:U136,X127:X136,AA127:AA136,AD127:AD136,AG127:AG136)</f>
        <v>69815</v>
      </c>
    </row>
    <row r="134" spans="1:56" ht="18.75" customHeight="1">
      <c r="A134" s="673"/>
      <c r="B134" s="674"/>
      <c r="C134" s="675"/>
      <c r="D134" s="677"/>
      <c r="E134" s="678"/>
      <c r="F134" s="256" t="s">
        <v>43</v>
      </c>
      <c r="G134" s="24"/>
      <c r="H134" s="11">
        <f t="shared" ref="H134:H136" si="266">G134-I134</f>
        <v>0</v>
      </c>
      <c r="I134" s="12"/>
      <c r="J134" s="3"/>
      <c r="K134" s="11">
        <f t="shared" ref="K134:K136" si="267">J134-L134</f>
        <v>0</v>
      </c>
      <c r="L134" s="12"/>
      <c r="M134" s="3"/>
      <c r="N134" s="11">
        <f t="shared" ref="N134:N136" si="268">M134-O134</f>
        <v>0</v>
      </c>
      <c r="O134" s="12"/>
      <c r="P134" s="3"/>
      <c r="Q134" s="11">
        <f t="shared" ref="Q134:Q136" si="269">P134-R134</f>
        <v>0</v>
      </c>
      <c r="R134" s="12"/>
      <c r="S134" s="3"/>
      <c r="T134" s="11">
        <f t="shared" ref="T134:T136" si="270">S134-U134</f>
        <v>0</v>
      </c>
      <c r="U134" s="12"/>
      <c r="V134" s="3"/>
      <c r="W134" s="11">
        <f t="shared" si="252"/>
        <v>0</v>
      </c>
      <c r="X134" s="95"/>
      <c r="Y134" s="152"/>
      <c r="Z134" s="11">
        <f t="shared" si="253"/>
        <v>0</v>
      </c>
      <c r="AA134" s="153"/>
      <c r="AB134" s="24"/>
      <c r="AC134" s="11">
        <f t="shared" ref="AC134:AC136" si="271">AB134-AD134</f>
        <v>0</v>
      </c>
      <c r="AD134" s="12"/>
      <c r="AE134" s="24"/>
      <c r="AF134" s="11">
        <f t="shared" ref="AF134:AF136" si="272">AE134-AG134</f>
        <v>0</v>
      </c>
      <c r="AG134" s="12"/>
      <c r="AH134" s="3"/>
      <c r="AI134" s="11">
        <f t="shared" si="256"/>
        <v>0</v>
      </c>
      <c r="AJ134" s="12"/>
      <c r="AK134" s="3"/>
      <c r="AL134" s="11">
        <f t="shared" si="257"/>
        <v>0</v>
      </c>
      <c r="AM134" s="12"/>
      <c r="AN134" s="3"/>
      <c r="AO134" s="11">
        <f t="shared" si="258"/>
        <v>0</v>
      </c>
      <c r="AP134" s="12"/>
      <c r="AQ134" s="3"/>
      <c r="AR134" s="11">
        <f t="shared" si="259"/>
        <v>0</v>
      </c>
      <c r="AS134" s="12"/>
      <c r="AT134" s="3"/>
      <c r="AU134" s="11">
        <f t="shared" si="263"/>
        <v>0</v>
      </c>
      <c r="AV134" s="12"/>
      <c r="AW134" s="3"/>
      <c r="AX134" s="11">
        <f t="shared" si="264"/>
        <v>0</v>
      </c>
      <c r="AY134" s="12"/>
      <c r="AZ134" s="3"/>
      <c r="BA134" s="11">
        <f t="shared" si="265"/>
        <v>0</v>
      </c>
      <c r="BB134" s="12"/>
      <c r="BC134" s="3"/>
      <c r="BD134" s="7" t="s">
        <v>44</v>
      </c>
    </row>
    <row r="135" spans="1:56" ht="18.75" customHeight="1">
      <c r="A135" s="673"/>
      <c r="B135" s="674"/>
      <c r="C135" s="675"/>
      <c r="D135" s="677"/>
      <c r="E135" s="678"/>
      <c r="F135" s="256" t="s">
        <v>45</v>
      </c>
      <c r="G135" s="24"/>
      <c r="H135" s="11">
        <f t="shared" si="266"/>
        <v>0</v>
      </c>
      <c r="I135" s="12"/>
      <c r="J135" s="3"/>
      <c r="K135" s="11">
        <f t="shared" si="267"/>
        <v>0</v>
      </c>
      <c r="L135" s="12"/>
      <c r="M135" s="3"/>
      <c r="N135" s="11">
        <f t="shared" si="268"/>
        <v>0</v>
      </c>
      <c r="O135" s="12"/>
      <c r="P135" s="3"/>
      <c r="Q135" s="11">
        <f t="shared" si="269"/>
        <v>0</v>
      </c>
      <c r="R135" s="12"/>
      <c r="S135" s="3"/>
      <c r="T135" s="11">
        <f t="shared" si="270"/>
        <v>0</v>
      </c>
      <c r="U135" s="12"/>
      <c r="V135" s="3"/>
      <c r="W135" s="11">
        <f t="shared" si="252"/>
        <v>0</v>
      </c>
      <c r="X135" s="95"/>
      <c r="Y135" s="152"/>
      <c r="Z135" s="11">
        <f t="shared" si="253"/>
        <v>0</v>
      </c>
      <c r="AA135" s="153"/>
      <c r="AB135" s="24"/>
      <c r="AC135" s="11">
        <f t="shared" si="271"/>
        <v>0</v>
      </c>
      <c r="AD135" s="12"/>
      <c r="AE135" s="24"/>
      <c r="AF135" s="11">
        <f t="shared" si="272"/>
        <v>0</v>
      </c>
      <c r="AG135" s="12"/>
      <c r="AH135" s="3"/>
      <c r="AI135" s="11">
        <f t="shared" si="256"/>
        <v>0</v>
      </c>
      <c r="AJ135" s="12"/>
      <c r="AK135" s="3"/>
      <c r="AL135" s="11">
        <f t="shared" si="257"/>
        <v>0</v>
      </c>
      <c r="AM135" s="12"/>
      <c r="AN135" s="3"/>
      <c r="AO135" s="11">
        <f t="shared" si="258"/>
        <v>0</v>
      </c>
      <c r="AP135" s="12"/>
      <c r="AQ135" s="3"/>
      <c r="AR135" s="11">
        <f t="shared" si="259"/>
        <v>0</v>
      </c>
      <c r="AS135" s="12"/>
      <c r="AT135" s="3"/>
      <c r="AU135" s="11">
        <f t="shared" si="263"/>
        <v>0</v>
      </c>
      <c r="AV135" s="12"/>
      <c r="AW135" s="3"/>
      <c r="AX135" s="11">
        <f t="shared" si="264"/>
        <v>0</v>
      </c>
      <c r="AY135" s="12"/>
      <c r="AZ135" s="3"/>
      <c r="BA135" s="11">
        <f t="shared" si="265"/>
        <v>0</v>
      </c>
      <c r="BB135" s="12"/>
      <c r="BC135" s="3"/>
      <c r="BD135" s="243">
        <f>BD133/BD128</f>
        <v>1</v>
      </c>
    </row>
    <row r="136" spans="1:56" ht="18.75" customHeight="1">
      <c r="A136" s="646"/>
      <c r="B136" s="648"/>
      <c r="C136" s="676"/>
      <c r="D136" s="652"/>
      <c r="E136" s="654"/>
      <c r="F136" s="258" t="s">
        <v>46</v>
      </c>
      <c r="G136" s="245"/>
      <c r="H136" s="16">
        <f t="shared" si="266"/>
        <v>0</v>
      </c>
      <c r="I136" s="17"/>
      <c r="J136" s="8"/>
      <c r="K136" s="16">
        <f t="shared" si="267"/>
        <v>0</v>
      </c>
      <c r="L136" s="17"/>
      <c r="M136" s="8"/>
      <c r="N136" s="16">
        <f t="shared" si="268"/>
        <v>0</v>
      </c>
      <c r="O136" s="17"/>
      <c r="P136" s="8"/>
      <c r="Q136" s="16">
        <f t="shared" si="269"/>
        <v>0</v>
      </c>
      <c r="R136" s="17"/>
      <c r="S136" s="8"/>
      <c r="T136" s="16">
        <f t="shared" si="270"/>
        <v>0</v>
      </c>
      <c r="U136" s="17"/>
      <c r="V136" s="8"/>
      <c r="W136" s="16">
        <f t="shared" si="252"/>
        <v>0</v>
      </c>
      <c r="X136" s="96"/>
      <c r="Y136" s="155"/>
      <c r="Z136" s="156">
        <f t="shared" si="253"/>
        <v>0</v>
      </c>
      <c r="AA136" s="157"/>
      <c r="AB136" s="245"/>
      <c r="AC136" s="16">
        <f t="shared" si="271"/>
        <v>0</v>
      </c>
      <c r="AD136" s="17"/>
      <c r="AE136" s="245"/>
      <c r="AF136" s="16">
        <f t="shared" si="272"/>
        <v>0</v>
      </c>
      <c r="AG136" s="17"/>
      <c r="AH136" s="8"/>
      <c r="AI136" s="16">
        <f t="shared" si="256"/>
        <v>0</v>
      </c>
      <c r="AJ136" s="17"/>
      <c r="AK136" s="8"/>
      <c r="AL136" s="16">
        <f t="shared" si="257"/>
        <v>0</v>
      </c>
      <c r="AM136" s="17"/>
      <c r="AN136" s="8"/>
      <c r="AO136" s="16">
        <f t="shared" si="258"/>
        <v>0</v>
      </c>
      <c r="AP136" s="17"/>
      <c r="AQ136" s="8"/>
      <c r="AR136" s="16">
        <f t="shared" si="259"/>
        <v>0</v>
      </c>
      <c r="AS136" s="17"/>
      <c r="AT136" s="8"/>
      <c r="AU136" s="16">
        <f t="shared" si="263"/>
        <v>0</v>
      </c>
      <c r="AV136" s="17"/>
      <c r="AW136" s="8"/>
      <c r="AX136" s="16">
        <f t="shared" si="264"/>
        <v>0</v>
      </c>
      <c r="AY136" s="17"/>
      <c r="AZ136" s="8"/>
      <c r="BA136" s="16">
        <f t="shared" si="265"/>
        <v>0</v>
      </c>
      <c r="BB136" s="17"/>
      <c r="BC136" s="8"/>
      <c r="BD136" s="254"/>
    </row>
    <row r="137" spans="1:56" ht="18.75" customHeight="1">
      <c r="A137" s="714" t="s">
        <v>20</v>
      </c>
      <c r="B137" s="686" t="s">
        <v>21</v>
      </c>
      <c r="C137" s="669" t="s">
        <v>22</v>
      </c>
      <c r="D137" s="686" t="s">
        <v>23</v>
      </c>
      <c r="E137" s="669" t="s">
        <v>24</v>
      </c>
      <c r="F137" s="681" t="s">
        <v>25</v>
      </c>
      <c r="G137" s="640" t="s">
        <v>26</v>
      </c>
      <c r="H137" s="641" t="s">
        <v>27</v>
      </c>
      <c r="I137" s="642" t="s">
        <v>28</v>
      </c>
      <c r="J137" s="682" t="s">
        <v>26</v>
      </c>
      <c r="K137" s="641" t="s">
        <v>27</v>
      </c>
      <c r="L137" s="642" t="s">
        <v>28</v>
      </c>
      <c r="M137" s="682" t="s">
        <v>26</v>
      </c>
      <c r="N137" s="641" t="s">
        <v>27</v>
      </c>
      <c r="O137" s="642" t="s">
        <v>28</v>
      </c>
      <c r="P137" s="682" t="s">
        <v>26</v>
      </c>
      <c r="Q137" s="641" t="s">
        <v>27</v>
      </c>
      <c r="R137" s="642" t="s">
        <v>28</v>
      </c>
      <c r="S137" s="682" t="s">
        <v>26</v>
      </c>
      <c r="T137" s="641" t="s">
        <v>27</v>
      </c>
      <c r="U137" s="642" t="s">
        <v>28</v>
      </c>
      <c r="V137" s="682" t="s">
        <v>26</v>
      </c>
      <c r="W137" s="641" t="s">
        <v>27</v>
      </c>
      <c r="X137" s="683" t="s">
        <v>28</v>
      </c>
      <c r="Y137" s="684" t="s">
        <v>26</v>
      </c>
      <c r="Z137" s="669" t="s">
        <v>27</v>
      </c>
      <c r="AA137" s="666" t="s">
        <v>28</v>
      </c>
      <c r="AB137" s="668" t="s">
        <v>26</v>
      </c>
      <c r="AC137" s="669" t="s">
        <v>27</v>
      </c>
      <c r="AD137" s="666" t="s">
        <v>28</v>
      </c>
      <c r="AE137" s="640" t="s">
        <v>26</v>
      </c>
      <c r="AF137" s="641" t="s">
        <v>27</v>
      </c>
      <c r="AG137" s="642" t="s">
        <v>28</v>
      </c>
      <c r="AH137" s="684" t="s">
        <v>26</v>
      </c>
      <c r="AI137" s="669" t="s">
        <v>27</v>
      </c>
      <c r="AJ137" s="666" t="s">
        <v>28</v>
      </c>
      <c r="AK137" s="640" t="s">
        <v>26</v>
      </c>
      <c r="AL137" s="641" t="s">
        <v>27</v>
      </c>
      <c r="AM137" s="642" t="s">
        <v>28</v>
      </c>
      <c r="AN137" s="640" t="s">
        <v>26</v>
      </c>
      <c r="AO137" s="641" t="s">
        <v>27</v>
      </c>
      <c r="AP137" s="642" t="s">
        <v>28</v>
      </c>
      <c r="AQ137" s="640" t="s">
        <v>26</v>
      </c>
      <c r="AR137" s="641" t="s">
        <v>27</v>
      </c>
      <c r="AS137" s="642" t="s">
        <v>28</v>
      </c>
      <c r="AT137" s="640" t="s">
        <v>26</v>
      </c>
      <c r="AU137" s="641" t="s">
        <v>27</v>
      </c>
      <c r="AV137" s="642" t="s">
        <v>28</v>
      </c>
      <c r="AW137" s="640" t="s">
        <v>26</v>
      </c>
      <c r="AX137" s="641" t="s">
        <v>27</v>
      </c>
      <c r="AY137" s="642" t="s">
        <v>28</v>
      </c>
      <c r="AZ137" s="640" t="s">
        <v>26</v>
      </c>
      <c r="BA137" s="641" t="s">
        <v>27</v>
      </c>
      <c r="BB137" s="642" t="s">
        <v>28</v>
      </c>
      <c r="BC137" s="672" t="s">
        <v>26</v>
      </c>
      <c r="BD137" s="665" t="s">
        <v>29</v>
      </c>
    </row>
    <row r="138" spans="1:56" ht="21" customHeight="1">
      <c r="A138" s="715"/>
      <c r="B138" s="687"/>
      <c r="C138" s="641"/>
      <c r="D138" s="687"/>
      <c r="E138" s="641"/>
      <c r="F138" s="671"/>
      <c r="G138" s="640"/>
      <c r="H138" s="641"/>
      <c r="I138" s="642"/>
      <c r="J138" s="682"/>
      <c r="K138" s="641"/>
      <c r="L138" s="642"/>
      <c r="M138" s="682"/>
      <c r="N138" s="641"/>
      <c r="O138" s="642"/>
      <c r="P138" s="682"/>
      <c r="Q138" s="641"/>
      <c r="R138" s="642"/>
      <c r="S138" s="682"/>
      <c r="T138" s="641"/>
      <c r="U138" s="642"/>
      <c r="V138" s="682"/>
      <c r="W138" s="641"/>
      <c r="X138" s="683"/>
      <c r="Y138" s="685"/>
      <c r="Z138" s="641"/>
      <c r="AA138" s="667"/>
      <c r="AB138" s="640"/>
      <c r="AC138" s="641"/>
      <c r="AD138" s="667"/>
      <c r="AE138" s="640"/>
      <c r="AF138" s="641"/>
      <c r="AG138" s="642"/>
      <c r="AH138" s="685"/>
      <c r="AI138" s="641"/>
      <c r="AJ138" s="667"/>
      <c r="AK138" s="640"/>
      <c r="AL138" s="641"/>
      <c r="AM138" s="642"/>
      <c r="AN138" s="640"/>
      <c r="AO138" s="641"/>
      <c r="AP138" s="642"/>
      <c r="AQ138" s="640"/>
      <c r="AR138" s="641"/>
      <c r="AS138" s="642"/>
      <c r="AT138" s="640"/>
      <c r="AU138" s="641"/>
      <c r="AV138" s="642"/>
      <c r="AW138" s="640"/>
      <c r="AX138" s="641"/>
      <c r="AY138" s="642"/>
      <c r="AZ138" s="640"/>
      <c r="BA138" s="641"/>
      <c r="BB138" s="642"/>
      <c r="BC138" s="672"/>
      <c r="BD138" s="665"/>
    </row>
    <row r="139" spans="1:56" ht="21" customHeight="1">
      <c r="A139" s="673" t="s">
        <v>73</v>
      </c>
      <c r="B139" s="674">
        <v>3019</v>
      </c>
      <c r="C139" s="675">
        <v>2301311</v>
      </c>
      <c r="D139" s="677" t="s">
        <v>74</v>
      </c>
      <c r="E139" s="678" t="s">
        <v>62</v>
      </c>
      <c r="F139" s="256" t="s">
        <v>33</v>
      </c>
      <c r="G139" s="24"/>
      <c r="H139" s="9">
        <f t="shared" ref="H139:H148" si="273">G139-I139</f>
        <v>0</v>
      </c>
      <c r="I139" s="10"/>
      <c r="J139" s="3"/>
      <c r="K139" s="9">
        <f t="shared" ref="K139:K148" si="274">J139-L139</f>
        <v>0</v>
      </c>
      <c r="L139" s="10"/>
      <c r="M139" s="3"/>
      <c r="N139" s="9">
        <f t="shared" ref="N139:N148" si="275">M139-O139</f>
        <v>0</v>
      </c>
      <c r="O139" s="10"/>
      <c r="P139" s="3"/>
      <c r="Q139" s="9">
        <f t="shared" ref="Q139:Q148" si="276">P139-R139</f>
        <v>0</v>
      </c>
      <c r="R139" s="10"/>
      <c r="S139" s="3"/>
      <c r="T139" s="9">
        <f t="shared" ref="T139:T148" si="277">S139-U139</f>
        <v>0</v>
      </c>
      <c r="U139" s="10"/>
      <c r="V139" s="3"/>
      <c r="W139" s="9">
        <f t="shared" ref="W139:W148" si="278">V139-X139</f>
        <v>0</v>
      </c>
      <c r="X139" s="94"/>
      <c r="Y139" s="152"/>
      <c r="Z139" s="9">
        <f t="shared" ref="Z139:Z148" si="279">Y139-AA139</f>
        <v>0</v>
      </c>
      <c r="AA139" s="259"/>
      <c r="AB139" s="24"/>
      <c r="AC139" s="9">
        <f t="shared" ref="AC139:AC148" si="280">AB139-AD139</f>
        <v>0</v>
      </c>
      <c r="AD139" s="10"/>
      <c r="AE139" s="24"/>
      <c r="AF139" s="9">
        <f t="shared" ref="AF139:AF148" si="281">AE139-AG139</f>
        <v>0</v>
      </c>
      <c r="AG139" s="10"/>
      <c r="AH139" s="3"/>
      <c r="AI139" s="9">
        <f t="shared" ref="AI139:AI148" si="282">AH139-AJ139</f>
        <v>0</v>
      </c>
      <c r="AJ139" s="10"/>
      <c r="AK139" s="3"/>
      <c r="AL139" s="9">
        <f t="shared" ref="AL139:AL148" si="283">AK139-AM139</f>
        <v>0</v>
      </c>
      <c r="AM139" s="10"/>
      <c r="AN139" s="3"/>
      <c r="AO139" s="9">
        <f t="shared" ref="AO139:AO148" si="284">AN139-AP139</f>
        <v>0</v>
      </c>
      <c r="AP139" s="10"/>
      <c r="AQ139" s="3"/>
      <c r="AR139" s="9">
        <f t="shared" ref="AR139:AR148" si="285">AQ139-AS139</f>
        <v>0</v>
      </c>
      <c r="AS139" s="10"/>
      <c r="AT139" s="3"/>
      <c r="AU139" s="9">
        <f t="shared" ref="AU139:AU143" si="286">AT139-AV139</f>
        <v>0</v>
      </c>
      <c r="AV139" s="10"/>
      <c r="AW139" s="3"/>
      <c r="AX139" s="9">
        <f t="shared" ref="AX139:AX143" si="287">AW139-AY139</f>
        <v>0</v>
      </c>
      <c r="AY139" s="10"/>
      <c r="AZ139" s="3"/>
      <c r="BA139" s="9">
        <f t="shared" ref="BA139:BA143" si="288">AZ139-BB139</f>
        <v>0</v>
      </c>
      <c r="BB139" s="10"/>
      <c r="BC139" s="3"/>
      <c r="BD139" s="4" t="s">
        <v>34</v>
      </c>
    </row>
    <row r="140" spans="1:56" ht="21" customHeight="1">
      <c r="A140" s="673"/>
      <c r="B140" s="674"/>
      <c r="C140" s="675"/>
      <c r="D140" s="677"/>
      <c r="E140" s="678"/>
      <c r="F140" s="256" t="s">
        <v>35</v>
      </c>
      <c r="G140" s="24"/>
      <c r="H140" s="11">
        <f t="shared" si="273"/>
        <v>0</v>
      </c>
      <c r="I140" s="12"/>
      <c r="J140" s="3"/>
      <c r="K140" s="11">
        <f t="shared" si="274"/>
        <v>0</v>
      </c>
      <c r="L140" s="12"/>
      <c r="M140" s="3"/>
      <c r="N140" s="11">
        <f t="shared" si="275"/>
        <v>0</v>
      </c>
      <c r="O140" s="12"/>
      <c r="P140" s="3"/>
      <c r="Q140" s="11">
        <f t="shared" si="276"/>
        <v>0</v>
      </c>
      <c r="R140" s="12"/>
      <c r="S140" s="3"/>
      <c r="T140" s="11">
        <f t="shared" si="277"/>
        <v>0</v>
      </c>
      <c r="U140" s="12"/>
      <c r="V140" s="3"/>
      <c r="W140" s="11">
        <f t="shared" si="278"/>
        <v>0</v>
      </c>
      <c r="X140" s="95"/>
      <c r="Y140" s="152"/>
      <c r="Z140" s="11">
        <f t="shared" si="279"/>
        <v>0</v>
      </c>
      <c r="AA140" s="153"/>
      <c r="AB140" s="24"/>
      <c r="AC140" s="11">
        <f t="shared" si="280"/>
        <v>0</v>
      </c>
      <c r="AD140" s="12"/>
      <c r="AE140" s="371"/>
      <c r="AF140" s="362">
        <f t="shared" si="281"/>
        <v>0</v>
      </c>
      <c r="AG140" s="363"/>
      <c r="AH140" s="3"/>
      <c r="AI140" s="11">
        <f t="shared" si="282"/>
        <v>0</v>
      </c>
      <c r="AJ140" s="12"/>
      <c r="AK140" s="3"/>
      <c r="AL140" s="11">
        <f t="shared" si="283"/>
        <v>0</v>
      </c>
      <c r="AM140" s="12"/>
      <c r="AN140" s="3"/>
      <c r="AO140" s="11">
        <f t="shared" si="284"/>
        <v>0</v>
      </c>
      <c r="AP140" s="12"/>
      <c r="AQ140" s="3"/>
      <c r="AR140" s="11">
        <f t="shared" si="285"/>
        <v>0</v>
      </c>
      <c r="AS140" s="12"/>
      <c r="AT140" s="3"/>
      <c r="AU140" s="11">
        <f t="shared" si="286"/>
        <v>0</v>
      </c>
      <c r="AV140" s="12"/>
      <c r="AW140" s="3"/>
      <c r="AX140" s="11">
        <f t="shared" si="287"/>
        <v>0</v>
      </c>
      <c r="AY140" s="12"/>
      <c r="AZ140" s="3"/>
      <c r="BA140" s="11">
        <f t="shared" si="288"/>
        <v>0</v>
      </c>
      <c r="BB140" s="12"/>
      <c r="BC140" s="3"/>
      <c r="BD140" s="55">
        <f>SUM(G139:G148,J139:J148,M139:M148,P139:P148,S139:S148,V139:V148,Y139:Y148,AB139:AB148,AE139:AE148,AH145,AK145)</f>
        <v>0</v>
      </c>
    </row>
    <row r="141" spans="1:56" ht="21" customHeight="1">
      <c r="A141" s="673"/>
      <c r="B141" s="674"/>
      <c r="C141" s="675"/>
      <c r="D141" s="677"/>
      <c r="E141" s="678"/>
      <c r="F141" s="256" t="s">
        <v>36</v>
      </c>
      <c r="G141" s="24"/>
      <c r="H141" s="11">
        <f t="shared" si="273"/>
        <v>0</v>
      </c>
      <c r="I141" s="12"/>
      <c r="J141" s="3"/>
      <c r="K141" s="11">
        <f t="shared" si="274"/>
        <v>0</v>
      </c>
      <c r="L141" s="12"/>
      <c r="M141" s="3"/>
      <c r="N141" s="11">
        <f t="shared" si="275"/>
        <v>0</v>
      </c>
      <c r="O141" s="12"/>
      <c r="P141" s="3"/>
      <c r="Q141" s="11">
        <f t="shared" si="276"/>
        <v>0</v>
      </c>
      <c r="R141" s="12"/>
      <c r="S141" s="3"/>
      <c r="T141" s="11">
        <f t="shared" si="277"/>
        <v>0</v>
      </c>
      <c r="U141" s="12"/>
      <c r="V141" s="3"/>
      <c r="W141" s="11">
        <f t="shared" si="278"/>
        <v>0</v>
      </c>
      <c r="X141" s="95"/>
      <c r="Y141" s="152"/>
      <c r="Z141" s="11">
        <f t="shared" si="279"/>
        <v>0</v>
      </c>
      <c r="AA141" s="153"/>
      <c r="AB141" s="24"/>
      <c r="AC141" s="11">
        <f t="shared" si="280"/>
        <v>0</v>
      </c>
      <c r="AD141" s="12"/>
      <c r="AE141" s="24"/>
      <c r="AF141" s="11">
        <f t="shared" si="281"/>
        <v>0</v>
      </c>
      <c r="AG141" s="12"/>
      <c r="AH141" s="3"/>
      <c r="AI141" s="11">
        <f>AH141-AJ141</f>
        <v>0</v>
      </c>
      <c r="AJ141" s="12"/>
      <c r="AK141" s="3"/>
      <c r="AL141" s="11">
        <f t="shared" si="283"/>
        <v>0</v>
      </c>
      <c r="AM141" s="12"/>
      <c r="AN141" s="3"/>
      <c r="AO141" s="11">
        <f t="shared" si="284"/>
        <v>0</v>
      </c>
      <c r="AP141" s="12"/>
      <c r="AQ141" s="3"/>
      <c r="AR141" s="11">
        <f t="shared" si="285"/>
        <v>0</v>
      </c>
      <c r="AS141" s="12"/>
      <c r="AT141" s="3"/>
      <c r="AU141" s="11">
        <f t="shared" si="286"/>
        <v>0</v>
      </c>
      <c r="AV141" s="12"/>
      <c r="AW141" s="3"/>
      <c r="AX141" s="11">
        <f t="shared" si="287"/>
        <v>0</v>
      </c>
      <c r="AY141" s="12"/>
      <c r="AZ141" s="3"/>
      <c r="BA141" s="11">
        <f t="shared" si="288"/>
        <v>0</v>
      </c>
      <c r="BB141" s="12"/>
      <c r="BC141" s="3"/>
      <c r="BD141" s="7" t="s">
        <v>37</v>
      </c>
    </row>
    <row r="142" spans="1:56" ht="21" customHeight="1">
      <c r="A142" s="673"/>
      <c r="B142" s="674"/>
      <c r="C142" s="675"/>
      <c r="D142" s="677"/>
      <c r="E142" s="678"/>
      <c r="F142" s="256" t="s">
        <v>38</v>
      </c>
      <c r="G142" s="24"/>
      <c r="H142" s="11">
        <f t="shared" si="273"/>
        <v>0</v>
      </c>
      <c r="I142" s="12"/>
      <c r="J142" s="3"/>
      <c r="K142" s="11">
        <f t="shared" si="274"/>
        <v>0</v>
      </c>
      <c r="L142" s="12"/>
      <c r="M142" s="3"/>
      <c r="N142" s="11">
        <f t="shared" si="275"/>
        <v>0</v>
      </c>
      <c r="O142" s="12"/>
      <c r="P142" s="3"/>
      <c r="Q142" s="11">
        <f t="shared" si="276"/>
        <v>0</v>
      </c>
      <c r="R142" s="12"/>
      <c r="S142" s="3"/>
      <c r="T142" s="11">
        <f t="shared" si="277"/>
        <v>0</v>
      </c>
      <c r="U142" s="12"/>
      <c r="V142" s="3"/>
      <c r="W142" s="11">
        <f t="shared" si="278"/>
        <v>0</v>
      </c>
      <c r="X142" s="95"/>
      <c r="Y142" s="152"/>
      <c r="Z142" s="11">
        <f t="shared" si="279"/>
        <v>0</v>
      </c>
      <c r="AA142" s="153"/>
      <c r="AB142" s="24"/>
      <c r="AC142" s="11">
        <f t="shared" si="280"/>
        <v>0</v>
      </c>
      <c r="AD142" s="12"/>
      <c r="AE142" s="24"/>
      <c r="AF142" s="11">
        <f t="shared" si="281"/>
        <v>0</v>
      </c>
      <c r="AG142" s="12"/>
      <c r="AH142" s="3"/>
      <c r="AI142" s="11">
        <f>AH142-AJ142</f>
        <v>0</v>
      </c>
      <c r="AJ142" s="12"/>
      <c r="AK142" s="361"/>
      <c r="AL142" s="362">
        <f t="shared" si="283"/>
        <v>0</v>
      </c>
      <c r="AM142" s="363"/>
      <c r="AN142" s="3"/>
      <c r="AO142" s="11">
        <f t="shared" si="284"/>
        <v>0</v>
      </c>
      <c r="AP142" s="12"/>
      <c r="AQ142" s="3"/>
      <c r="AR142" s="11">
        <f t="shared" si="285"/>
        <v>0</v>
      </c>
      <c r="AS142" s="12"/>
      <c r="AT142" s="3"/>
      <c r="AU142" s="11">
        <f t="shared" si="286"/>
        <v>0</v>
      </c>
      <c r="AV142" s="12"/>
      <c r="AW142" s="3"/>
      <c r="AX142" s="11">
        <f t="shared" si="287"/>
        <v>0</v>
      </c>
      <c r="AY142" s="12"/>
      <c r="AZ142" s="3"/>
      <c r="BA142" s="11">
        <f t="shared" si="288"/>
        <v>0</v>
      </c>
      <c r="BB142" s="12"/>
      <c r="BC142" s="3"/>
      <c r="BD142" s="55">
        <f>SUM(H139:H148,K139:K148,N139:N148,Q139:Q148,T139:T148,W139:W148,Z139:Z148,AC139:AC148,Z139:Z148,AF139:AF148,AH145,AL145)</f>
        <v>0</v>
      </c>
    </row>
    <row r="143" spans="1:56" ht="21" customHeight="1">
      <c r="A143" s="673"/>
      <c r="B143" s="674"/>
      <c r="C143" s="675"/>
      <c r="D143" s="677"/>
      <c r="E143" s="678"/>
      <c r="F143" s="256" t="s">
        <v>39</v>
      </c>
      <c r="G143" s="24"/>
      <c r="H143" s="11">
        <f t="shared" si="273"/>
        <v>0</v>
      </c>
      <c r="I143" s="12"/>
      <c r="J143" s="3"/>
      <c r="K143" s="11">
        <f t="shared" si="274"/>
        <v>0</v>
      </c>
      <c r="L143" s="12"/>
      <c r="M143" s="3"/>
      <c r="N143" s="11">
        <f t="shared" si="275"/>
        <v>0</v>
      </c>
      <c r="O143" s="12"/>
      <c r="P143" s="3"/>
      <c r="Q143" s="11">
        <f t="shared" si="276"/>
        <v>0</v>
      </c>
      <c r="R143" s="12"/>
      <c r="S143" s="3"/>
      <c r="T143" s="11">
        <f t="shared" si="277"/>
        <v>0</v>
      </c>
      <c r="U143" s="12"/>
      <c r="V143" s="3"/>
      <c r="W143" s="11">
        <f t="shared" si="278"/>
        <v>0</v>
      </c>
      <c r="X143" s="95"/>
      <c r="Y143" s="152"/>
      <c r="Z143" s="11">
        <f t="shared" si="279"/>
        <v>0</v>
      </c>
      <c r="AA143" s="153"/>
      <c r="AB143" s="24"/>
      <c r="AC143" s="11">
        <f t="shared" si="280"/>
        <v>0</v>
      </c>
      <c r="AD143" s="12"/>
      <c r="AE143" s="24"/>
      <c r="AF143" s="11"/>
      <c r="AG143" s="12"/>
      <c r="AH143" s="3"/>
      <c r="AI143" s="11"/>
      <c r="AJ143" s="12"/>
      <c r="AK143" s="3"/>
      <c r="AL143" s="11">
        <f t="shared" si="283"/>
        <v>0</v>
      </c>
      <c r="AM143" s="12"/>
      <c r="AN143" s="3"/>
      <c r="AO143" s="11">
        <f t="shared" si="284"/>
        <v>0</v>
      </c>
      <c r="AP143" s="12"/>
      <c r="AQ143" s="3"/>
      <c r="AR143" s="11">
        <f t="shared" si="285"/>
        <v>0</v>
      </c>
      <c r="AS143" s="12"/>
      <c r="AT143" s="3"/>
      <c r="AU143" s="11">
        <f t="shared" si="286"/>
        <v>0</v>
      </c>
      <c r="AV143" s="12"/>
      <c r="AW143" s="3"/>
      <c r="AX143" s="11">
        <f t="shared" si="287"/>
        <v>0</v>
      </c>
      <c r="AY143" s="12"/>
      <c r="AZ143" s="3"/>
      <c r="BA143" s="11">
        <f t="shared" si="288"/>
        <v>0</v>
      </c>
      <c r="BB143" s="12"/>
      <c r="BC143" s="3"/>
      <c r="BD143" s="7" t="s">
        <v>40</v>
      </c>
    </row>
    <row r="144" spans="1:56" ht="21" customHeight="1">
      <c r="A144" s="673"/>
      <c r="B144" s="674"/>
      <c r="C144" s="675"/>
      <c r="D144" s="677"/>
      <c r="E144" s="678"/>
      <c r="F144" s="256" t="s">
        <v>41</v>
      </c>
      <c r="G144" s="24"/>
      <c r="H144" s="11"/>
      <c r="I144" s="12"/>
      <c r="J144" s="3"/>
      <c r="K144" s="11"/>
      <c r="L144" s="12"/>
      <c r="M144" s="3"/>
      <c r="N144" s="11"/>
      <c r="O144" s="12"/>
      <c r="P144" s="3"/>
      <c r="Q144" s="11"/>
      <c r="R144" s="12"/>
      <c r="S144" s="3"/>
      <c r="T144" s="11"/>
      <c r="U144" s="12"/>
      <c r="V144" s="3"/>
      <c r="W144" s="11"/>
      <c r="X144" s="95"/>
      <c r="Y144" s="154"/>
      <c r="Z144" s="19"/>
      <c r="AA144" s="153"/>
      <c r="AB144" s="24"/>
      <c r="AC144" s="11"/>
      <c r="AD144" s="12"/>
      <c r="AE144" s="24"/>
      <c r="AF144" s="11"/>
      <c r="AG144" s="12"/>
      <c r="AH144" s="3"/>
      <c r="AI144" s="11"/>
      <c r="AJ144" s="12"/>
      <c r="AK144" s="3"/>
      <c r="AL144" s="11"/>
      <c r="AM144" s="12"/>
      <c r="AN144" s="3"/>
      <c r="AO144" s="11"/>
      <c r="AP144" s="12"/>
      <c r="AQ144" s="3"/>
      <c r="AR144" s="11"/>
      <c r="AS144" s="12"/>
      <c r="AT144" s="3"/>
      <c r="AU144" s="11"/>
      <c r="AV144" s="12"/>
      <c r="AW144" s="3"/>
      <c r="AX144" s="11"/>
      <c r="AY144" s="12"/>
      <c r="AZ144" s="3"/>
      <c r="BA144" s="11"/>
      <c r="BB144" s="12"/>
      <c r="BC144" s="3"/>
      <c r="BD144" s="7"/>
    </row>
    <row r="145" spans="1:56" ht="21" customHeight="1">
      <c r="A145" s="673"/>
      <c r="B145" s="674"/>
      <c r="C145" s="675"/>
      <c r="D145" s="677"/>
      <c r="E145" s="678"/>
      <c r="F145" s="256" t="s">
        <v>42</v>
      </c>
      <c r="G145" s="24"/>
      <c r="H145" s="11">
        <f t="shared" si="273"/>
        <v>0</v>
      </c>
      <c r="I145" s="12"/>
      <c r="J145" s="3"/>
      <c r="K145" s="11">
        <f t="shared" si="274"/>
        <v>0</v>
      </c>
      <c r="L145" s="12"/>
      <c r="M145" s="3"/>
      <c r="N145" s="11">
        <f t="shared" si="275"/>
        <v>0</v>
      </c>
      <c r="O145" s="12"/>
      <c r="P145" s="3"/>
      <c r="Q145" s="11">
        <f t="shared" si="276"/>
        <v>0</v>
      </c>
      <c r="R145" s="12"/>
      <c r="S145" s="3"/>
      <c r="T145" s="11">
        <f t="shared" si="277"/>
        <v>0</v>
      </c>
      <c r="U145" s="12"/>
      <c r="V145" s="3"/>
      <c r="W145" s="11">
        <f t="shared" si="278"/>
        <v>0</v>
      </c>
      <c r="X145" s="95"/>
      <c r="Y145" s="154"/>
      <c r="Z145" s="19">
        <f t="shared" si="279"/>
        <v>0</v>
      </c>
      <c r="AA145" s="153"/>
      <c r="AB145" s="24"/>
      <c r="AC145" s="11">
        <f t="shared" si="280"/>
        <v>0</v>
      </c>
      <c r="AD145" s="12"/>
      <c r="AE145" s="24"/>
      <c r="AF145" s="11"/>
      <c r="AG145" s="12"/>
      <c r="AH145" s="3"/>
      <c r="AI145" s="11"/>
      <c r="AJ145" s="12"/>
      <c r="AK145" s="3"/>
      <c r="AL145" s="11">
        <f t="shared" si="283"/>
        <v>0</v>
      </c>
      <c r="AM145" s="12"/>
      <c r="AN145" s="3"/>
      <c r="AO145" s="11">
        <f t="shared" si="284"/>
        <v>0</v>
      </c>
      <c r="AP145" s="12"/>
      <c r="AQ145" s="361"/>
      <c r="AR145" s="362">
        <f t="shared" si="285"/>
        <v>0</v>
      </c>
      <c r="AS145" s="363"/>
      <c r="AT145" s="397"/>
      <c r="AU145" s="129"/>
      <c r="AV145" s="130"/>
      <c r="AW145" s="397"/>
      <c r="AX145" s="129"/>
      <c r="AY145" s="130"/>
      <c r="AZ145" s="397"/>
      <c r="BA145" s="129"/>
      <c r="BB145" s="130"/>
      <c r="BC145" s="3"/>
      <c r="BD145" s="55">
        <f>SUM(I139:I148,L139:L148,O139:O148,R139:R148,U139:U148,X139:X148,AA139:AA148,AD139:AD148,AG139:AG148)</f>
        <v>0</v>
      </c>
    </row>
    <row r="146" spans="1:56" ht="21" customHeight="1">
      <c r="A146" s="673"/>
      <c r="B146" s="674"/>
      <c r="C146" s="675"/>
      <c r="D146" s="677"/>
      <c r="E146" s="678"/>
      <c r="F146" s="256" t="s">
        <v>43</v>
      </c>
      <c r="G146" s="24"/>
      <c r="H146" s="11">
        <f t="shared" si="273"/>
        <v>0</v>
      </c>
      <c r="I146" s="12"/>
      <c r="J146" s="3"/>
      <c r="K146" s="11">
        <f t="shared" si="274"/>
        <v>0</v>
      </c>
      <c r="L146" s="12"/>
      <c r="M146" s="3"/>
      <c r="N146" s="11">
        <f t="shared" si="275"/>
        <v>0</v>
      </c>
      <c r="O146" s="12"/>
      <c r="P146" s="3"/>
      <c r="Q146" s="11">
        <f t="shared" si="276"/>
        <v>0</v>
      </c>
      <c r="R146" s="12"/>
      <c r="S146" s="3"/>
      <c r="T146" s="11">
        <f t="shared" si="277"/>
        <v>0</v>
      </c>
      <c r="U146" s="12"/>
      <c r="V146" s="3"/>
      <c r="W146" s="11">
        <f t="shared" si="278"/>
        <v>0</v>
      </c>
      <c r="X146" s="95"/>
      <c r="Y146" s="152"/>
      <c r="Z146" s="11">
        <f t="shared" si="279"/>
        <v>0</v>
      </c>
      <c r="AA146" s="153"/>
      <c r="AB146" s="24"/>
      <c r="AC146" s="11">
        <f t="shared" si="280"/>
        <v>0</v>
      </c>
      <c r="AD146" s="12"/>
      <c r="AE146" s="24"/>
      <c r="AF146" s="11"/>
      <c r="AG146" s="12"/>
      <c r="AH146" s="3"/>
      <c r="AI146" s="11"/>
      <c r="AJ146" s="12"/>
      <c r="AK146" s="3"/>
      <c r="AL146" s="11">
        <f t="shared" si="283"/>
        <v>0</v>
      </c>
      <c r="AM146" s="12"/>
      <c r="AN146" s="3"/>
      <c r="AO146" s="11">
        <f t="shared" si="284"/>
        <v>0</v>
      </c>
      <c r="AP146" s="12"/>
      <c r="AQ146" s="3"/>
      <c r="AR146" s="11">
        <f t="shared" si="285"/>
        <v>0</v>
      </c>
      <c r="AS146" s="12"/>
      <c r="AT146" s="3"/>
      <c r="AU146" s="11">
        <f t="shared" ref="AU146:AU148" si="289">AT146-AV146</f>
        <v>0</v>
      </c>
      <c r="AV146" s="12"/>
      <c r="AW146" s="3"/>
      <c r="AX146" s="11">
        <f t="shared" ref="AX146:AX148" si="290">AW146-AY146</f>
        <v>0</v>
      </c>
      <c r="AY146" s="12"/>
      <c r="AZ146" s="3"/>
      <c r="BA146" s="11">
        <f t="shared" ref="BA146:BA148" si="291">AZ146-BB146</f>
        <v>0</v>
      </c>
      <c r="BB146" s="12"/>
      <c r="BC146" s="3"/>
      <c r="BD146" s="7" t="s">
        <v>44</v>
      </c>
    </row>
    <row r="147" spans="1:56" ht="21" customHeight="1">
      <c r="A147" s="673"/>
      <c r="B147" s="674"/>
      <c r="C147" s="675"/>
      <c r="D147" s="677"/>
      <c r="E147" s="678"/>
      <c r="F147" s="256" t="s">
        <v>45</v>
      </c>
      <c r="G147" s="24"/>
      <c r="H147" s="11">
        <f t="shared" si="273"/>
        <v>0</v>
      </c>
      <c r="I147" s="12"/>
      <c r="J147" s="3"/>
      <c r="K147" s="11">
        <f t="shared" si="274"/>
        <v>0</v>
      </c>
      <c r="L147" s="12"/>
      <c r="M147" s="3"/>
      <c r="N147" s="11">
        <f t="shared" si="275"/>
        <v>0</v>
      </c>
      <c r="O147" s="12"/>
      <c r="P147" s="3"/>
      <c r="Q147" s="11">
        <f t="shared" si="276"/>
        <v>0</v>
      </c>
      <c r="R147" s="12"/>
      <c r="S147" s="3"/>
      <c r="T147" s="11">
        <f t="shared" si="277"/>
        <v>0</v>
      </c>
      <c r="U147" s="12"/>
      <c r="V147" s="3"/>
      <c r="W147" s="11">
        <f t="shared" si="278"/>
        <v>0</v>
      </c>
      <c r="X147" s="95"/>
      <c r="Y147" s="152"/>
      <c r="Z147" s="11">
        <f t="shared" si="279"/>
        <v>0</v>
      </c>
      <c r="AA147" s="153"/>
      <c r="AB147" s="24"/>
      <c r="AC147" s="11">
        <f t="shared" si="280"/>
        <v>0</v>
      </c>
      <c r="AD147" s="12"/>
      <c r="AE147" s="24"/>
      <c r="AF147" s="11">
        <f t="shared" si="281"/>
        <v>0</v>
      </c>
      <c r="AG147" s="12"/>
      <c r="AH147" s="3"/>
      <c r="AI147" s="11">
        <f t="shared" si="282"/>
        <v>0</v>
      </c>
      <c r="AJ147" s="12"/>
      <c r="AK147" s="3"/>
      <c r="AL147" s="11">
        <f t="shared" si="283"/>
        <v>0</v>
      </c>
      <c r="AM147" s="12"/>
      <c r="AN147" s="3"/>
      <c r="AO147" s="11">
        <f t="shared" si="284"/>
        <v>0</v>
      </c>
      <c r="AP147" s="12"/>
      <c r="AQ147" s="3"/>
      <c r="AR147" s="11">
        <f t="shared" si="285"/>
        <v>0</v>
      </c>
      <c r="AS147" s="12"/>
      <c r="AT147" s="3"/>
      <c r="AU147" s="11">
        <f>AT147-AV147</f>
        <v>0</v>
      </c>
      <c r="AV147" s="12"/>
      <c r="AW147" s="3"/>
      <c r="AX147" s="11">
        <f>AW147-AY147</f>
        <v>0</v>
      </c>
      <c r="AY147" s="12"/>
      <c r="AZ147" s="3"/>
      <c r="BA147" s="11">
        <f>AZ147-BB147</f>
        <v>0</v>
      </c>
      <c r="BB147" s="12"/>
      <c r="BC147" s="3"/>
      <c r="BD147" s="243" t="e">
        <f>BD145/BD140</f>
        <v>#DIV/0!</v>
      </c>
    </row>
    <row r="148" spans="1:56" ht="21" customHeight="1">
      <c r="A148" s="646"/>
      <c r="B148" s="648"/>
      <c r="C148" s="676"/>
      <c r="D148" s="652"/>
      <c r="E148" s="654"/>
      <c r="F148" s="258" t="s">
        <v>46</v>
      </c>
      <c r="G148" s="245"/>
      <c r="H148" s="16">
        <f t="shared" si="273"/>
        <v>0</v>
      </c>
      <c r="I148" s="17"/>
      <c r="J148" s="8"/>
      <c r="K148" s="16">
        <f t="shared" si="274"/>
        <v>0</v>
      </c>
      <c r="L148" s="17"/>
      <c r="M148" s="8"/>
      <c r="N148" s="16">
        <f t="shared" si="275"/>
        <v>0</v>
      </c>
      <c r="O148" s="17"/>
      <c r="P148" s="8"/>
      <c r="Q148" s="16">
        <f t="shared" si="276"/>
        <v>0</v>
      </c>
      <c r="R148" s="17"/>
      <c r="S148" s="8"/>
      <c r="T148" s="16">
        <f t="shared" si="277"/>
        <v>0</v>
      </c>
      <c r="U148" s="17"/>
      <c r="V148" s="8"/>
      <c r="W148" s="16">
        <f t="shared" si="278"/>
        <v>0</v>
      </c>
      <c r="X148" s="96"/>
      <c r="Y148" s="155"/>
      <c r="Z148" s="156">
        <f t="shared" si="279"/>
        <v>0</v>
      </c>
      <c r="AA148" s="157"/>
      <c r="AB148" s="245"/>
      <c r="AC148" s="16">
        <f t="shared" si="280"/>
        <v>0</v>
      </c>
      <c r="AD148" s="17"/>
      <c r="AE148" s="245"/>
      <c r="AF148" s="16">
        <f t="shared" si="281"/>
        <v>0</v>
      </c>
      <c r="AG148" s="17"/>
      <c r="AH148" s="8"/>
      <c r="AI148" s="16">
        <f t="shared" si="282"/>
        <v>0</v>
      </c>
      <c r="AJ148" s="17"/>
      <c r="AK148" s="8"/>
      <c r="AL148" s="16">
        <f t="shared" si="283"/>
        <v>0</v>
      </c>
      <c r="AM148" s="17"/>
      <c r="AN148" s="8"/>
      <c r="AO148" s="16">
        <f t="shared" si="284"/>
        <v>0</v>
      </c>
      <c r="AP148" s="17"/>
      <c r="AQ148" s="8"/>
      <c r="AR148" s="16">
        <f t="shared" si="285"/>
        <v>0</v>
      </c>
      <c r="AS148" s="17"/>
      <c r="AT148" s="8"/>
      <c r="AU148" s="16">
        <f t="shared" si="289"/>
        <v>0</v>
      </c>
      <c r="AV148" s="17"/>
      <c r="AW148" s="8"/>
      <c r="AX148" s="16">
        <f t="shared" ref="AX148:AX150" si="292">AW148-AY148</f>
        <v>0</v>
      </c>
      <c r="AY148" s="17"/>
      <c r="AZ148" s="8"/>
      <c r="BA148" s="16">
        <f t="shared" ref="BA148:BA150" si="293">AZ148-BB148</f>
        <v>0</v>
      </c>
      <c r="BB148" s="17"/>
      <c r="BC148" s="8"/>
      <c r="BD148" s="254"/>
    </row>
    <row r="149" spans="1:56" ht="30" customHeight="1">
      <c r="A149" s="714" t="s">
        <v>20</v>
      </c>
      <c r="B149" s="686" t="s">
        <v>21</v>
      </c>
      <c r="C149" s="669" t="s">
        <v>22</v>
      </c>
      <c r="D149" s="686" t="s">
        <v>23</v>
      </c>
      <c r="E149" s="669" t="s">
        <v>24</v>
      </c>
      <c r="F149" s="681" t="s">
        <v>25</v>
      </c>
      <c r="G149" s="640" t="s">
        <v>26</v>
      </c>
      <c r="H149" s="641" t="s">
        <v>27</v>
      </c>
      <c r="I149" s="642" t="s">
        <v>28</v>
      </c>
      <c r="J149" s="682" t="s">
        <v>26</v>
      </c>
      <c r="K149" s="641" t="s">
        <v>27</v>
      </c>
      <c r="L149" s="642" t="s">
        <v>28</v>
      </c>
      <c r="M149" s="682" t="s">
        <v>26</v>
      </c>
      <c r="N149" s="641" t="s">
        <v>27</v>
      </c>
      <c r="O149" s="642" t="s">
        <v>28</v>
      </c>
      <c r="P149" s="682" t="s">
        <v>26</v>
      </c>
      <c r="Q149" s="641" t="s">
        <v>27</v>
      </c>
      <c r="R149" s="642" t="s">
        <v>28</v>
      </c>
      <c r="S149" s="682" t="s">
        <v>26</v>
      </c>
      <c r="T149" s="641" t="s">
        <v>27</v>
      </c>
      <c r="U149" s="642" t="s">
        <v>28</v>
      </c>
      <c r="V149" s="682" t="s">
        <v>26</v>
      </c>
      <c r="W149" s="641" t="s">
        <v>27</v>
      </c>
      <c r="X149" s="683" t="s">
        <v>28</v>
      </c>
      <c r="Y149" s="684" t="s">
        <v>26</v>
      </c>
      <c r="Z149" s="669" t="s">
        <v>27</v>
      </c>
      <c r="AA149" s="666" t="s">
        <v>28</v>
      </c>
      <c r="AB149" s="668" t="s">
        <v>26</v>
      </c>
      <c r="AC149" s="669" t="s">
        <v>27</v>
      </c>
      <c r="AD149" s="666" t="s">
        <v>28</v>
      </c>
      <c r="AE149" s="640" t="s">
        <v>26</v>
      </c>
      <c r="AF149" s="641" t="s">
        <v>27</v>
      </c>
      <c r="AG149" s="642" t="s">
        <v>28</v>
      </c>
      <c r="AH149" s="684" t="s">
        <v>26</v>
      </c>
      <c r="AI149" s="669" t="s">
        <v>27</v>
      </c>
      <c r="AJ149" s="666" t="s">
        <v>28</v>
      </c>
      <c r="AK149" s="640" t="s">
        <v>26</v>
      </c>
      <c r="AL149" s="641" t="s">
        <v>27</v>
      </c>
      <c r="AM149" s="642" t="s">
        <v>28</v>
      </c>
      <c r="AN149" s="640" t="s">
        <v>26</v>
      </c>
      <c r="AO149" s="641" t="s">
        <v>27</v>
      </c>
      <c r="AP149" s="642" t="s">
        <v>28</v>
      </c>
      <c r="AQ149" s="640" t="s">
        <v>26</v>
      </c>
      <c r="AR149" s="641" t="s">
        <v>27</v>
      </c>
      <c r="AS149" s="642" t="s">
        <v>28</v>
      </c>
      <c r="AT149" s="640" t="s">
        <v>26</v>
      </c>
      <c r="AU149" s="641" t="s">
        <v>27</v>
      </c>
      <c r="AV149" s="642" t="s">
        <v>28</v>
      </c>
      <c r="AW149" s="640" t="s">
        <v>26</v>
      </c>
      <c r="AX149" s="641" t="s">
        <v>27</v>
      </c>
      <c r="AY149" s="642" t="s">
        <v>28</v>
      </c>
      <c r="AZ149" s="640" t="s">
        <v>26</v>
      </c>
      <c r="BA149" s="641" t="s">
        <v>27</v>
      </c>
      <c r="BB149" s="642" t="s">
        <v>28</v>
      </c>
      <c r="BC149" s="672" t="s">
        <v>26</v>
      </c>
      <c r="BD149" s="665" t="s">
        <v>29</v>
      </c>
    </row>
    <row r="150" spans="1:56" ht="13.5" customHeight="1">
      <c r="A150" s="715"/>
      <c r="B150" s="687"/>
      <c r="C150" s="641"/>
      <c r="D150" s="687"/>
      <c r="E150" s="641"/>
      <c r="F150" s="671"/>
      <c r="G150" s="640"/>
      <c r="H150" s="641"/>
      <c r="I150" s="642"/>
      <c r="J150" s="682"/>
      <c r="K150" s="641"/>
      <c r="L150" s="642"/>
      <c r="M150" s="682"/>
      <c r="N150" s="641"/>
      <c r="O150" s="642"/>
      <c r="P150" s="682"/>
      <c r="Q150" s="641"/>
      <c r="R150" s="642"/>
      <c r="S150" s="682"/>
      <c r="T150" s="641"/>
      <c r="U150" s="642"/>
      <c r="V150" s="682"/>
      <c r="W150" s="641"/>
      <c r="X150" s="683"/>
      <c r="Y150" s="685"/>
      <c r="Z150" s="641"/>
      <c r="AA150" s="667"/>
      <c r="AB150" s="640"/>
      <c r="AC150" s="641"/>
      <c r="AD150" s="667"/>
      <c r="AE150" s="640"/>
      <c r="AF150" s="641"/>
      <c r="AG150" s="642"/>
      <c r="AH150" s="685"/>
      <c r="AI150" s="641"/>
      <c r="AJ150" s="667"/>
      <c r="AK150" s="640"/>
      <c r="AL150" s="641"/>
      <c r="AM150" s="642"/>
      <c r="AN150" s="640"/>
      <c r="AO150" s="641"/>
      <c r="AP150" s="642"/>
      <c r="AQ150" s="640"/>
      <c r="AR150" s="641"/>
      <c r="AS150" s="642"/>
      <c r="AT150" s="640"/>
      <c r="AU150" s="641"/>
      <c r="AV150" s="642"/>
      <c r="AW150" s="640"/>
      <c r="AX150" s="641"/>
      <c r="AY150" s="642"/>
      <c r="AZ150" s="640"/>
      <c r="BA150" s="641"/>
      <c r="BB150" s="642"/>
      <c r="BC150" s="672"/>
      <c r="BD150" s="665"/>
    </row>
    <row r="151" spans="1:56" ht="13.5" customHeight="1">
      <c r="A151" s="673" t="s">
        <v>75</v>
      </c>
      <c r="B151" s="674">
        <v>3102</v>
      </c>
      <c r="C151" s="675">
        <v>2301317</v>
      </c>
      <c r="D151" s="677" t="s">
        <v>76</v>
      </c>
      <c r="E151" s="678" t="s">
        <v>59</v>
      </c>
      <c r="F151" s="256" t="s">
        <v>33</v>
      </c>
      <c r="G151" s="24"/>
      <c r="H151" s="9">
        <f t="shared" ref="H151:H160" si="294">G151-I151</f>
        <v>0</v>
      </c>
      <c r="I151" s="10"/>
      <c r="J151" s="3"/>
      <c r="K151" s="9">
        <f t="shared" ref="K151:K160" si="295">J151-L151</f>
        <v>0</v>
      </c>
      <c r="L151" s="10"/>
      <c r="M151" s="3"/>
      <c r="N151" s="9">
        <f t="shared" ref="N151:N160" si="296">M151-O151</f>
        <v>0</v>
      </c>
      <c r="O151" s="10"/>
      <c r="P151" s="3"/>
      <c r="Q151" s="9">
        <f t="shared" ref="Q151:Q160" si="297">P151-R151</f>
        <v>0</v>
      </c>
      <c r="R151" s="10"/>
      <c r="S151" s="3"/>
      <c r="T151" s="9">
        <f t="shared" ref="T151:T160" si="298">S151-U151</f>
        <v>0</v>
      </c>
      <c r="U151" s="10"/>
      <c r="V151" s="3"/>
      <c r="W151" s="9">
        <f t="shared" ref="W151:W160" si="299">V151-X151</f>
        <v>0</v>
      </c>
      <c r="X151" s="94"/>
      <c r="Y151" s="152"/>
      <c r="Z151" s="9">
        <f t="shared" ref="Z151:Z160" si="300">Y151-AA151</f>
        <v>0</v>
      </c>
      <c r="AA151" s="259"/>
      <c r="AB151" s="24"/>
      <c r="AC151" s="9">
        <f t="shared" ref="AC151:AC160" si="301">AB151-AD151</f>
        <v>0</v>
      </c>
      <c r="AD151" s="10"/>
      <c r="AE151" s="24"/>
      <c r="AF151" s="130">
        <f t="shared" ref="AF151:AF160" si="302">AE151-AG151</f>
        <v>0</v>
      </c>
      <c r="AG151" s="10"/>
      <c r="AH151" s="3"/>
      <c r="AI151" s="9">
        <f t="shared" ref="AI151:AI160" si="303">AH151-AJ151</f>
        <v>0</v>
      </c>
      <c r="AJ151" s="10"/>
      <c r="AK151" s="3"/>
      <c r="AL151" s="9">
        <f t="shared" ref="AL151:AL160" si="304">AK151-AM151</f>
        <v>0</v>
      </c>
      <c r="AM151" s="10"/>
      <c r="AN151" s="3"/>
      <c r="AO151" s="9">
        <f t="shared" ref="AO151:AO160" si="305">AN151-AP151</f>
        <v>0</v>
      </c>
      <c r="AP151" s="10"/>
      <c r="AQ151" s="3"/>
      <c r="AR151" s="9">
        <f t="shared" ref="AR151:AR160" si="306">AQ151-AS151</f>
        <v>0</v>
      </c>
      <c r="AS151" s="10"/>
      <c r="AT151" s="3"/>
      <c r="AU151" s="9">
        <f t="shared" ref="AU151:AU154" si="307">AT151-AV151</f>
        <v>0</v>
      </c>
      <c r="AV151" s="10"/>
      <c r="AW151" s="3"/>
      <c r="AX151" s="9">
        <f t="shared" ref="AX151:AX154" si="308">AW151-AY151</f>
        <v>0</v>
      </c>
      <c r="AY151" s="10"/>
      <c r="AZ151" s="3"/>
      <c r="BA151" s="9">
        <f t="shared" ref="BA151:BA154" si="309">AZ151-BB151</f>
        <v>0</v>
      </c>
      <c r="BB151" s="10"/>
      <c r="BC151" s="3"/>
      <c r="BD151" s="4" t="s">
        <v>34</v>
      </c>
    </row>
    <row r="152" spans="1:56">
      <c r="A152" s="673"/>
      <c r="B152" s="674"/>
      <c r="C152" s="675"/>
      <c r="D152" s="677"/>
      <c r="E152" s="678"/>
      <c r="F152" s="256" t="s">
        <v>35</v>
      </c>
      <c r="G152" s="24"/>
      <c r="H152" s="11">
        <f t="shared" si="294"/>
        <v>0</v>
      </c>
      <c r="I152" s="12"/>
      <c r="J152" s="3"/>
      <c r="K152" s="11">
        <f t="shared" si="295"/>
        <v>0</v>
      </c>
      <c r="L152" s="12"/>
      <c r="M152" s="3"/>
      <c r="N152" s="11">
        <f t="shared" si="296"/>
        <v>0</v>
      </c>
      <c r="O152" s="12"/>
      <c r="P152" s="3"/>
      <c r="Q152" s="11">
        <f t="shared" si="297"/>
        <v>0</v>
      </c>
      <c r="R152" s="12"/>
      <c r="S152" s="3"/>
      <c r="T152" s="11">
        <f t="shared" si="298"/>
        <v>0</v>
      </c>
      <c r="U152" s="12"/>
      <c r="V152" s="3"/>
      <c r="W152" s="11">
        <f t="shared" si="299"/>
        <v>0</v>
      </c>
      <c r="X152" s="95"/>
      <c r="Y152" s="152"/>
      <c r="Z152" s="11">
        <f t="shared" si="300"/>
        <v>0</v>
      </c>
      <c r="AA152" s="153"/>
      <c r="AB152" s="24"/>
      <c r="AC152" s="11">
        <f t="shared" si="301"/>
        <v>0</v>
      </c>
      <c r="AD152" s="12"/>
      <c r="AE152" s="371"/>
      <c r="AF152" s="362">
        <f t="shared" ref="AF152:AF153" si="310">AE152-AG152</f>
        <v>0</v>
      </c>
      <c r="AG152" s="363">
        <v>0</v>
      </c>
      <c r="AH152" s="399"/>
      <c r="AI152" s="129">
        <f t="shared" si="303"/>
        <v>0</v>
      </c>
      <c r="AJ152" s="130"/>
      <c r="AK152" s="3"/>
      <c r="AL152" s="11">
        <f t="shared" si="304"/>
        <v>0</v>
      </c>
      <c r="AM152" s="12"/>
      <c r="AN152" s="3"/>
      <c r="AO152" s="11">
        <f t="shared" si="305"/>
        <v>0</v>
      </c>
      <c r="AP152" s="12"/>
      <c r="AQ152" s="3"/>
      <c r="AR152" s="11">
        <f t="shared" si="306"/>
        <v>0</v>
      </c>
      <c r="AS152" s="12"/>
      <c r="AT152" s="3"/>
      <c r="AU152" s="11">
        <f t="shared" si="307"/>
        <v>0</v>
      </c>
      <c r="AV152" s="12"/>
      <c r="AW152" s="3"/>
      <c r="AX152" s="11">
        <f t="shared" si="308"/>
        <v>0</v>
      </c>
      <c r="AY152" s="12"/>
      <c r="AZ152" s="3"/>
      <c r="BA152" s="11">
        <f t="shared" si="309"/>
        <v>0</v>
      </c>
      <c r="BB152" s="12"/>
      <c r="BC152" s="3"/>
      <c r="BD152" s="55">
        <f>SUM(G151:G160,J151:J160,M151:M160,P151:P160,S151:S160,V151:V160,Y151:Y160,AB151:AB160,AE151:AE160,AK155,AN157)</f>
        <v>0</v>
      </c>
    </row>
    <row r="153" spans="1:56" ht="13.5" customHeight="1">
      <c r="A153" s="673"/>
      <c r="B153" s="674"/>
      <c r="C153" s="675"/>
      <c r="D153" s="677"/>
      <c r="E153" s="678"/>
      <c r="F153" s="256" t="s">
        <v>36</v>
      </c>
      <c r="G153" s="24"/>
      <c r="H153" s="11">
        <f t="shared" si="294"/>
        <v>0</v>
      </c>
      <c r="I153" s="12"/>
      <c r="J153" s="3"/>
      <c r="K153" s="11">
        <f t="shared" si="295"/>
        <v>0</v>
      </c>
      <c r="L153" s="12"/>
      <c r="M153" s="3"/>
      <c r="N153" s="11">
        <f t="shared" si="296"/>
        <v>0</v>
      </c>
      <c r="O153" s="12"/>
      <c r="P153" s="3"/>
      <c r="Q153" s="11">
        <f t="shared" si="297"/>
        <v>0</v>
      </c>
      <c r="R153" s="12"/>
      <c r="S153" s="3"/>
      <c r="T153" s="11">
        <f t="shared" si="298"/>
        <v>0</v>
      </c>
      <c r="U153" s="12"/>
      <c r="V153" s="3"/>
      <c r="W153" s="11">
        <f t="shared" si="299"/>
        <v>0</v>
      </c>
      <c r="X153" s="95"/>
      <c r="Y153" s="152"/>
      <c r="Z153" s="11">
        <f t="shared" si="300"/>
        <v>0</v>
      </c>
      <c r="AA153" s="153"/>
      <c r="AB153" s="24"/>
      <c r="AC153" s="11">
        <f t="shared" si="301"/>
        <v>0</v>
      </c>
      <c r="AD153" s="12"/>
      <c r="AE153" s="24"/>
      <c r="AF153" s="11">
        <f t="shared" si="310"/>
        <v>0</v>
      </c>
      <c r="AG153" s="12"/>
      <c r="AH153" s="3"/>
      <c r="AI153" s="11">
        <f t="shared" si="303"/>
        <v>0</v>
      </c>
      <c r="AJ153" s="12"/>
      <c r="AK153" s="3"/>
      <c r="AL153" s="11">
        <f t="shared" si="304"/>
        <v>0</v>
      </c>
      <c r="AM153" s="12"/>
      <c r="AN153" s="3"/>
      <c r="AO153" s="11">
        <f t="shared" si="305"/>
        <v>0</v>
      </c>
      <c r="AP153" s="12"/>
      <c r="AQ153" s="3"/>
      <c r="AR153" s="11">
        <f t="shared" si="306"/>
        <v>0</v>
      </c>
      <c r="AS153" s="12"/>
      <c r="AT153" s="3"/>
      <c r="AU153" s="11">
        <f t="shared" si="307"/>
        <v>0</v>
      </c>
      <c r="AV153" s="12"/>
      <c r="AW153" s="3"/>
      <c r="AX153" s="11">
        <f t="shared" si="308"/>
        <v>0</v>
      </c>
      <c r="AY153" s="12"/>
      <c r="AZ153" s="3"/>
      <c r="BA153" s="11">
        <f t="shared" si="309"/>
        <v>0</v>
      </c>
      <c r="BB153" s="12"/>
      <c r="BC153" s="3"/>
      <c r="BD153" s="7" t="s">
        <v>37</v>
      </c>
    </row>
    <row r="154" spans="1:56" ht="13.5" customHeight="1">
      <c r="A154" s="673"/>
      <c r="B154" s="674"/>
      <c r="C154" s="675"/>
      <c r="D154" s="677"/>
      <c r="E154" s="678"/>
      <c r="F154" s="256" t="s">
        <v>38</v>
      </c>
      <c r="G154" s="24"/>
      <c r="H154" s="11">
        <f t="shared" si="294"/>
        <v>0</v>
      </c>
      <c r="I154" s="12"/>
      <c r="J154" s="3"/>
      <c r="K154" s="11">
        <f t="shared" si="295"/>
        <v>0</v>
      </c>
      <c r="L154" s="12"/>
      <c r="M154" s="3"/>
      <c r="N154" s="11">
        <f t="shared" si="296"/>
        <v>0</v>
      </c>
      <c r="O154" s="12"/>
      <c r="P154" s="3"/>
      <c r="Q154" s="11">
        <f t="shared" si="297"/>
        <v>0</v>
      </c>
      <c r="R154" s="12"/>
      <c r="S154" s="3"/>
      <c r="T154" s="11">
        <f t="shared" si="298"/>
        <v>0</v>
      </c>
      <c r="U154" s="12"/>
      <c r="V154" s="3"/>
      <c r="W154" s="11">
        <f t="shared" si="299"/>
        <v>0</v>
      </c>
      <c r="X154" s="95"/>
      <c r="Y154" s="152"/>
      <c r="Z154" s="11">
        <f t="shared" si="300"/>
        <v>0</v>
      </c>
      <c r="AA154" s="153"/>
      <c r="AB154" s="24"/>
      <c r="AC154" s="11">
        <f t="shared" si="301"/>
        <v>0</v>
      </c>
      <c r="AD154" s="12"/>
      <c r="AE154" s="24"/>
      <c r="AF154" s="11">
        <f t="shared" si="302"/>
        <v>0</v>
      </c>
      <c r="AG154" s="12"/>
      <c r="AH154" s="3"/>
      <c r="AI154" s="11">
        <f t="shared" si="303"/>
        <v>0</v>
      </c>
      <c r="AJ154" s="12"/>
      <c r="AK154" s="397"/>
      <c r="AL154" s="129"/>
      <c r="AM154" s="130"/>
      <c r="AN154" s="397"/>
      <c r="AO154" s="129">
        <f t="shared" si="305"/>
        <v>0</v>
      </c>
      <c r="AP154" s="130"/>
      <c r="AQ154" s="3"/>
      <c r="AR154" s="11">
        <f t="shared" si="306"/>
        <v>0</v>
      </c>
      <c r="AS154" s="12"/>
      <c r="AT154" s="361">
        <v>439200</v>
      </c>
      <c r="AU154" s="362">
        <f t="shared" si="307"/>
        <v>439200</v>
      </c>
      <c r="AV154" s="363"/>
      <c r="AW154" s="397"/>
      <c r="AX154" s="129">
        <f t="shared" si="308"/>
        <v>0</v>
      </c>
      <c r="AY154" s="130"/>
      <c r="AZ154" s="397"/>
      <c r="BA154" s="129">
        <f t="shared" si="309"/>
        <v>0</v>
      </c>
      <c r="BB154" s="130"/>
      <c r="BC154" s="3"/>
      <c r="BD154" s="55">
        <f>SUM(H151:H160,K151:K160,N151:N160,Q151:Q160,T151:T160,W151:W160,Z151:Z160,AC151:AC160,Z151:Z160,AF151:AF160,AK155,AN157)</f>
        <v>0</v>
      </c>
    </row>
    <row r="155" spans="1:56" ht="13.5" customHeight="1">
      <c r="A155" s="673"/>
      <c r="B155" s="674"/>
      <c r="C155" s="675"/>
      <c r="D155" s="677"/>
      <c r="E155" s="678"/>
      <c r="F155" s="256" t="s">
        <v>39</v>
      </c>
      <c r="G155" s="24"/>
      <c r="H155" s="11">
        <f t="shared" si="294"/>
        <v>0</v>
      </c>
      <c r="I155" s="12"/>
      <c r="J155" s="3"/>
      <c r="K155" s="11">
        <f t="shared" si="295"/>
        <v>0</v>
      </c>
      <c r="L155" s="12"/>
      <c r="M155" s="3"/>
      <c r="N155" s="11">
        <f t="shared" si="296"/>
        <v>0</v>
      </c>
      <c r="O155" s="12"/>
      <c r="P155" s="3"/>
      <c r="Q155" s="11">
        <f t="shared" si="297"/>
        <v>0</v>
      </c>
      <c r="R155" s="12"/>
      <c r="S155" s="3"/>
      <c r="T155" s="11">
        <f t="shared" si="298"/>
        <v>0</v>
      </c>
      <c r="U155" s="12"/>
      <c r="V155" s="3"/>
      <c r="W155" s="11">
        <f t="shared" si="299"/>
        <v>0</v>
      </c>
      <c r="X155" s="95"/>
      <c r="Y155" s="152"/>
      <c r="Z155" s="11">
        <f t="shared" si="300"/>
        <v>0</v>
      </c>
      <c r="AA155" s="153"/>
      <c r="AB155" s="24"/>
      <c r="AC155" s="11">
        <f t="shared" si="301"/>
        <v>0</v>
      </c>
      <c r="AD155" s="12"/>
      <c r="AE155" s="24"/>
      <c r="AF155" s="11">
        <f t="shared" si="302"/>
        <v>0</v>
      </c>
      <c r="AG155" s="12"/>
      <c r="AH155" s="3"/>
      <c r="AI155" s="11">
        <f t="shared" si="303"/>
        <v>0</v>
      </c>
      <c r="AJ155" s="12"/>
      <c r="AK155" s="3"/>
      <c r="AL155" s="11">
        <f t="shared" si="304"/>
        <v>0</v>
      </c>
      <c r="AM155" s="12"/>
      <c r="AN155" s="397"/>
      <c r="AO155" s="129"/>
      <c r="AP155" s="130"/>
      <c r="AQ155" s="397"/>
      <c r="AR155" s="129">
        <f t="shared" si="306"/>
        <v>0</v>
      </c>
      <c r="AS155" s="130"/>
      <c r="AT155" s="397"/>
      <c r="AU155" s="129"/>
      <c r="AV155" s="130"/>
      <c r="AW155" s="397"/>
      <c r="AX155" s="129"/>
      <c r="AY155" s="130"/>
      <c r="AZ155" s="397"/>
      <c r="BA155" s="129"/>
      <c r="BB155" s="130"/>
      <c r="BC155" s="3">
        <v>80000</v>
      </c>
      <c r="BD155" s="7" t="s">
        <v>40</v>
      </c>
    </row>
    <row r="156" spans="1:56" ht="13.5" customHeight="1">
      <c r="A156" s="673"/>
      <c r="B156" s="674"/>
      <c r="C156" s="675"/>
      <c r="D156" s="677"/>
      <c r="E156" s="678"/>
      <c r="F156" s="256" t="s">
        <v>41</v>
      </c>
      <c r="G156" s="24"/>
      <c r="H156" s="11"/>
      <c r="I156" s="12"/>
      <c r="J156" s="3"/>
      <c r="K156" s="11"/>
      <c r="L156" s="12"/>
      <c r="M156" s="3"/>
      <c r="N156" s="11"/>
      <c r="O156" s="12"/>
      <c r="P156" s="3"/>
      <c r="Q156" s="11"/>
      <c r="R156" s="12"/>
      <c r="S156" s="3"/>
      <c r="T156" s="11"/>
      <c r="U156" s="12"/>
      <c r="V156" s="3"/>
      <c r="W156" s="11"/>
      <c r="X156" s="95"/>
      <c r="Y156" s="154"/>
      <c r="Z156" s="19"/>
      <c r="AA156" s="153"/>
      <c r="AB156" s="24"/>
      <c r="AC156" s="11"/>
      <c r="AD156" s="12"/>
      <c r="AE156" s="24"/>
      <c r="AF156" s="11"/>
      <c r="AG156" s="12"/>
      <c r="AH156" s="3"/>
      <c r="AI156" s="11"/>
      <c r="AJ156" s="12"/>
      <c r="AK156" s="3"/>
      <c r="AL156" s="11"/>
      <c r="AM156" s="12"/>
      <c r="AN156" s="3"/>
      <c r="AO156" s="11"/>
      <c r="AP156" s="12"/>
      <c r="AQ156" s="3"/>
      <c r="AR156" s="11"/>
      <c r="AS156" s="12"/>
      <c r="AT156" s="3"/>
      <c r="AU156" s="11"/>
      <c r="AV156" s="12"/>
      <c r="AW156" s="3"/>
      <c r="AX156" s="11"/>
      <c r="AY156" s="12"/>
      <c r="AZ156" s="3"/>
      <c r="BA156" s="11"/>
      <c r="BB156" s="12"/>
      <c r="BC156" s="3"/>
      <c r="BD156" s="7"/>
    </row>
    <row r="157" spans="1:56">
      <c r="A157" s="673"/>
      <c r="B157" s="674"/>
      <c r="C157" s="675"/>
      <c r="D157" s="677"/>
      <c r="E157" s="678"/>
      <c r="F157" s="256" t="s">
        <v>42</v>
      </c>
      <c r="G157" s="24"/>
      <c r="H157" s="11">
        <f t="shared" si="294"/>
        <v>0</v>
      </c>
      <c r="I157" s="12"/>
      <c r="J157" s="3"/>
      <c r="K157" s="11">
        <f t="shared" si="295"/>
        <v>0</v>
      </c>
      <c r="L157" s="12"/>
      <c r="M157" s="3"/>
      <c r="N157" s="11">
        <f t="shared" si="296"/>
        <v>0</v>
      </c>
      <c r="O157" s="12"/>
      <c r="P157" s="3"/>
      <c r="Q157" s="11">
        <f t="shared" si="297"/>
        <v>0</v>
      </c>
      <c r="R157" s="12"/>
      <c r="S157" s="3"/>
      <c r="T157" s="11">
        <f t="shared" si="298"/>
        <v>0</v>
      </c>
      <c r="U157" s="12"/>
      <c r="V157" s="3"/>
      <c r="W157" s="11">
        <f t="shared" si="299"/>
        <v>0</v>
      </c>
      <c r="X157" s="95"/>
      <c r="Y157" s="154"/>
      <c r="Z157" s="19">
        <f t="shared" si="300"/>
        <v>0</v>
      </c>
      <c r="AA157" s="153"/>
      <c r="AB157" s="24"/>
      <c r="AC157" s="11">
        <f t="shared" si="301"/>
        <v>0</v>
      </c>
      <c r="AD157" s="12"/>
      <c r="AE157" s="24"/>
      <c r="AF157" s="11">
        <f t="shared" si="302"/>
        <v>0</v>
      </c>
      <c r="AG157" s="12"/>
      <c r="AH157" s="3"/>
      <c r="AI157" s="11">
        <f t="shared" si="303"/>
        <v>0</v>
      </c>
      <c r="AJ157" s="12"/>
      <c r="AK157" s="3"/>
      <c r="AL157" s="11">
        <f t="shared" si="304"/>
        <v>0</v>
      </c>
      <c r="AM157" s="12"/>
      <c r="AN157" s="3"/>
      <c r="AO157" s="11">
        <f t="shared" si="305"/>
        <v>0</v>
      </c>
      <c r="AP157" s="12"/>
      <c r="AQ157" s="397"/>
      <c r="AR157" s="129"/>
      <c r="AS157" s="130"/>
      <c r="AT157" s="397"/>
      <c r="AU157" s="129">
        <f>AT157-AV157</f>
        <v>0</v>
      </c>
      <c r="AV157" s="130"/>
      <c r="AW157" s="397"/>
      <c r="AX157" s="129">
        <f>AW157-AY157</f>
        <v>0</v>
      </c>
      <c r="AY157" s="130"/>
      <c r="AZ157" s="397"/>
      <c r="BA157" s="129">
        <f>AZ157-BB157</f>
        <v>0</v>
      </c>
      <c r="BB157" s="130"/>
      <c r="BC157" s="397">
        <v>2074949</v>
      </c>
      <c r="BD157" s="55">
        <f>SUM(I151:I160,L151:L160,O151:O160,R151:R160,U151:U160,X151:X160,AA151:AA160,AD151:AD160,AG151:AG160)</f>
        <v>0</v>
      </c>
    </row>
    <row r="158" spans="1:56" ht="13.5" customHeight="1">
      <c r="A158" s="673"/>
      <c r="B158" s="674"/>
      <c r="C158" s="675"/>
      <c r="D158" s="677"/>
      <c r="E158" s="678"/>
      <c r="F158" s="256" t="s">
        <v>43</v>
      </c>
      <c r="G158" s="24"/>
      <c r="H158" s="11">
        <f t="shared" si="294"/>
        <v>0</v>
      </c>
      <c r="I158" s="12"/>
      <c r="J158" s="3"/>
      <c r="K158" s="11">
        <f t="shared" si="295"/>
        <v>0</v>
      </c>
      <c r="L158" s="12"/>
      <c r="M158" s="3"/>
      <c r="N158" s="11">
        <f t="shared" si="296"/>
        <v>0</v>
      </c>
      <c r="O158" s="12"/>
      <c r="P158" s="3"/>
      <c r="Q158" s="11">
        <f t="shared" si="297"/>
        <v>0</v>
      </c>
      <c r="R158" s="12"/>
      <c r="S158" s="3"/>
      <c r="T158" s="11">
        <f t="shared" si="298"/>
        <v>0</v>
      </c>
      <c r="U158" s="12"/>
      <c r="V158" s="3"/>
      <c r="W158" s="11">
        <f t="shared" si="299"/>
        <v>0</v>
      </c>
      <c r="X158" s="95"/>
      <c r="Y158" s="152"/>
      <c r="Z158" s="11">
        <f t="shared" si="300"/>
        <v>0</v>
      </c>
      <c r="AA158" s="153"/>
      <c r="AB158" s="24"/>
      <c r="AC158" s="11">
        <f t="shared" si="301"/>
        <v>0</v>
      </c>
      <c r="AD158" s="12"/>
      <c r="AE158" s="24"/>
      <c r="AF158" s="11">
        <f t="shared" si="302"/>
        <v>0</v>
      </c>
      <c r="AG158" s="12"/>
      <c r="AH158" s="3"/>
      <c r="AI158" s="11">
        <f t="shared" si="303"/>
        <v>0</v>
      </c>
      <c r="AJ158" s="12"/>
      <c r="AK158" s="3"/>
      <c r="AL158" s="11">
        <f t="shared" si="304"/>
        <v>0</v>
      </c>
      <c r="AM158" s="12"/>
      <c r="AN158" s="3"/>
      <c r="AO158" s="11">
        <f t="shared" si="305"/>
        <v>0</v>
      </c>
      <c r="AP158" s="12"/>
      <c r="AQ158" s="3"/>
      <c r="AR158" s="11">
        <f t="shared" si="306"/>
        <v>0</v>
      </c>
      <c r="AS158" s="12"/>
      <c r="AT158" s="3"/>
      <c r="AU158" s="11">
        <f t="shared" ref="AU158:AU160" si="311">AT158-AV158</f>
        <v>0</v>
      </c>
      <c r="AV158" s="12"/>
      <c r="AW158" s="3"/>
      <c r="AX158" s="11">
        <f t="shared" ref="AX158:AX160" si="312">AW158-AY158</f>
        <v>0</v>
      </c>
      <c r="AY158" s="12"/>
      <c r="AZ158" s="3"/>
      <c r="BA158" s="11">
        <f t="shared" ref="BA158:BA160" si="313">AZ158-BB158</f>
        <v>0</v>
      </c>
      <c r="BB158" s="12"/>
      <c r="BC158" s="3"/>
      <c r="BD158" s="7" t="s">
        <v>44</v>
      </c>
    </row>
    <row r="159" spans="1:56">
      <c r="A159" s="673"/>
      <c r="B159" s="674"/>
      <c r="C159" s="675"/>
      <c r="D159" s="677"/>
      <c r="E159" s="678"/>
      <c r="F159" s="256" t="s">
        <v>45</v>
      </c>
      <c r="G159" s="24"/>
      <c r="H159" s="11">
        <f t="shared" si="294"/>
        <v>0</v>
      </c>
      <c r="I159" s="12"/>
      <c r="J159" s="3"/>
      <c r="K159" s="11">
        <f t="shared" si="295"/>
        <v>0</v>
      </c>
      <c r="L159" s="12"/>
      <c r="M159" s="3"/>
      <c r="N159" s="11">
        <f t="shared" si="296"/>
        <v>0</v>
      </c>
      <c r="O159" s="12"/>
      <c r="P159" s="3"/>
      <c r="Q159" s="11">
        <f t="shared" si="297"/>
        <v>0</v>
      </c>
      <c r="R159" s="12"/>
      <c r="S159" s="3"/>
      <c r="T159" s="11">
        <f t="shared" si="298"/>
        <v>0</v>
      </c>
      <c r="U159" s="12"/>
      <c r="V159" s="3"/>
      <c r="W159" s="11">
        <f t="shared" si="299"/>
        <v>0</v>
      </c>
      <c r="X159" s="95"/>
      <c r="Y159" s="152"/>
      <c r="Z159" s="11">
        <f t="shared" si="300"/>
        <v>0</v>
      </c>
      <c r="AA159" s="153"/>
      <c r="AB159" s="24"/>
      <c r="AC159" s="11">
        <f t="shared" si="301"/>
        <v>0</v>
      </c>
      <c r="AD159" s="12"/>
      <c r="AE159" s="24"/>
      <c r="AF159" s="11">
        <f t="shared" si="302"/>
        <v>0</v>
      </c>
      <c r="AG159" s="12"/>
      <c r="AH159" s="3"/>
      <c r="AI159" s="11">
        <f t="shared" si="303"/>
        <v>0</v>
      </c>
      <c r="AJ159" s="12"/>
      <c r="AK159" s="3"/>
      <c r="AL159" s="11">
        <f t="shared" si="304"/>
        <v>0</v>
      </c>
      <c r="AM159" s="12"/>
      <c r="AN159" s="3"/>
      <c r="AO159" s="11">
        <f t="shared" si="305"/>
        <v>0</v>
      </c>
      <c r="AP159" s="12"/>
      <c r="AQ159" s="3"/>
      <c r="AR159" s="11">
        <f t="shared" si="306"/>
        <v>0</v>
      </c>
      <c r="AS159" s="12"/>
      <c r="AT159" s="3"/>
      <c r="AU159" s="11">
        <f t="shared" si="311"/>
        <v>0</v>
      </c>
      <c r="AV159" s="12"/>
      <c r="AW159" s="3"/>
      <c r="AX159" s="11">
        <f t="shared" si="312"/>
        <v>0</v>
      </c>
      <c r="AY159" s="12"/>
      <c r="AZ159" s="3"/>
      <c r="BA159" s="11">
        <f t="shared" si="313"/>
        <v>0</v>
      </c>
      <c r="BB159" s="12"/>
      <c r="BC159" s="3"/>
      <c r="BD159" s="243" t="e">
        <f>BD157/BD152</f>
        <v>#DIV/0!</v>
      </c>
    </row>
    <row r="160" spans="1:56">
      <c r="A160" s="646"/>
      <c r="B160" s="648"/>
      <c r="C160" s="675"/>
      <c r="D160" s="652"/>
      <c r="E160" s="654"/>
      <c r="F160" s="258" t="s">
        <v>46</v>
      </c>
      <c r="G160" s="245"/>
      <c r="H160" s="16">
        <f t="shared" si="294"/>
        <v>0</v>
      </c>
      <c r="I160" s="17"/>
      <c r="J160" s="8"/>
      <c r="K160" s="16">
        <f t="shared" si="295"/>
        <v>0</v>
      </c>
      <c r="L160" s="17"/>
      <c r="M160" s="8"/>
      <c r="N160" s="16">
        <f t="shared" si="296"/>
        <v>0</v>
      </c>
      <c r="O160" s="17"/>
      <c r="P160" s="8"/>
      <c r="Q160" s="16">
        <f t="shared" si="297"/>
        <v>0</v>
      </c>
      <c r="R160" s="17"/>
      <c r="S160" s="8"/>
      <c r="T160" s="16">
        <f t="shared" si="298"/>
        <v>0</v>
      </c>
      <c r="U160" s="17"/>
      <c r="V160" s="8"/>
      <c r="W160" s="16">
        <f t="shared" si="299"/>
        <v>0</v>
      </c>
      <c r="X160" s="96"/>
      <c r="Y160" s="155"/>
      <c r="Z160" s="156">
        <f t="shared" si="300"/>
        <v>0</v>
      </c>
      <c r="AA160" s="157"/>
      <c r="AB160" s="245"/>
      <c r="AC160" s="16">
        <f t="shared" si="301"/>
        <v>0</v>
      </c>
      <c r="AD160" s="17"/>
      <c r="AE160" s="245"/>
      <c r="AF160" s="16">
        <f t="shared" si="302"/>
        <v>0</v>
      </c>
      <c r="AG160" s="17"/>
      <c r="AH160" s="8"/>
      <c r="AI160" s="16">
        <f t="shared" si="303"/>
        <v>0</v>
      </c>
      <c r="AJ160" s="17"/>
      <c r="AK160" s="8"/>
      <c r="AL160" s="16">
        <f t="shared" si="304"/>
        <v>0</v>
      </c>
      <c r="AM160" s="17"/>
      <c r="AN160" s="8"/>
      <c r="AO160" s="16">
        <f t="shared" si="305"/>
        <v>0</v>
      </c>
      <c r="AP160" s="17"/>
      <c r="AQ160" s="8"/>
      <c r="AR160" s="16">
        <f t="shared" si="306"/>
        <v>0</v>
      </c>
      <c r="AS160" s="17"/>
      <c r="AT160" s="8"/>
      <c r="AU160" s="16">
        <f t="shared" si="311"/>
        <v>0</v>
      </c>
      <c r="AV160" s="17"/>
      <c r="AW160" s="8"/>
      <c r="AX160" s="16">
        <f t="shared" si="312"/>
        <v>0</v>
      </c>
      <c r="AY160" s="17"/>
      <c r="AZ160" s="8"/>
      <c r="BA160" s="16">
        <f t="shared" si="313"/>
        <v>0</v>
      </c>
      <c r="BB160" s="17"/>
      <c r="BC160" s="8"/>
      <c r="BD160" s="254"/>
    </row>
    <row r="161" spans="1:56" ht="17.25" customHeight="1">
      <c r="A161" s="714" t="s">
        <v>20</v>
      </c>
      <c r="B161" s="686" t="s">
        <v>21</v>
      </c>
      <c r="C161" s="669" t="s">
        <v>22</v>
      </c>
      <c r="D161" s="686" t="s">
        <v>23</v>
      </c>
      <c r="E161" s="669" t="s">
        <v>24</v>
      </c>
      <c r="F161" s="681" t="s">
        <v>25</v>
      </c>
      <c r="G161" s="640" t="s">
        <v>26</v>
      </c>
      <c r="H161" s="641" t="s">
        <v>27</v>
      </c>
      <c r="I161" s="642" t="s">
        <v>28</v>
      </c>
      <c r="J161" s="682" t="s">
        <v>26</v>
      </c>
      <c r="K161" s="641" t="s">
        <v>27</v>
      </c>
      <c r="L161" s="642" t="s">
        <v>28</v>
      </c>
      <c r="M161" s="682" t="s">
        <v>26</v>
      </c>
      <c r="N161" s="641" t="s">
        <v>27</v>
      </c>
      <c r="O161" s="642" t="s">
        <v>28</v>
      </c>
      <c r="P161" s="682" t="s">
        <v>26</v>
      </c>
      <c r="Q161" s="641" t="s">
        <v>27</v>
      </c>
      <c r="R161" s="642" t="s">
        <v>28</v>
      </c>
      <c r="S161" s="682" t="s">
        <v>26</v>
      </c>
      <c r="T161" s="641" t="s">
        <v>27</v>
      </c>
      <c r="U161" s="642" t="s">
        <v>28</v>
      </c>
      <c r="V161" s="682" t="s">
        <v>26</v>
      </c>
      <c r="W161" s="641" t="s">
        <v>27</v>
      </c>
      <c r="X161" s="683" t="s">
        <v>28</v>
      </c>
      <c r="Y161" s="684" t="s">
        <v>26</v>
      </c>
      <c r="Z161" s="669" t="s">
        <v>27</v>
      </c>
      <c r="AA161" s="666" t="s">
        <v>28</v>
      </c>
      <c r="AB161" s="668" t="s">
        <v>26</v>
      </c>
      <c r="AC161" s="669" t="s">
        <v>27</v>
      </c>
      <c r="AD161" s="666" t="s">
        <v>28</v>
      </c>
      <c r="AE161" s="640" t="s">
        <v>26</v>
      </c>
      <c r="AF161" s="641" t="s">
        <v>27</v>
      </c>
      <c r="AG161" s="642" t="s">
        <v>28</v>
      </c>
      <c r="AH161" s="684" t="s">
        <v>26</v>
      </c>
      <c r="AI161" s="669" t="s">
        <v>27</v>
      </c>
      <c r="AJ161" s="666" t="s">
        <v>28</v>
      </c>
      <c r="AK161" s="640" t="s">
        <v>26</v>
      </c>
      <c r="AL161" s="641" t="s">
        <v>27</v>
      </c>
      <c r="AM161" s="642" t="s">
        <v>28</v>
      </c>
      <c r="AN161" s="640" t="s">
        <v>26</v>
      </c>
      <c r="AO161" s="641" t="s">
        <v>27</v>
      </c>
      <c r="AP161" s="642" t="s">
        <v>28</v>
      </c>
      <c r="AQ161" s="640" t="s">
        <v>26</v>
      </c>
      <c r="AR161" s="641" t="s">
        <v>27</v>
      </c>
      <c r="AS161" s="642" t="s">
        <v>28</v>
      </c>
      <c r="AT161" s="640" t="s">
        <v>26</v>
      </c>
      <c r="AU161" s="641" t="s">
        <v>27</v>
      </c>
      <c r="AV161" s="642" t="s">
        <v>28</v>
      </c>
      <c r="AW161" s="640" t="s">
        <v>26</v>
      </c>
      <c r="AX161" s="641" t="s">
        <v>27</v>
      </c>
      <c r="AY161" s="642" t="s">
        <v>28</v>
      </c>
      <c r="AZ161" s="640" t="s">
        <v>26</v>
      </c>
      <c r="BA161" s="641" t="s">
        <v>27</v>
      </c>
      <c r="BB161" s="642" t="s">
        <v>28</v>
      </c>
      <c r="BC161" s="672" t="s">
        <v>26</v>
      </c>
      <c r="BD161" s="665" t="s">
        <v>29</v>
      </c>
    </row>
    <row r="162" spans="1:56" ht="17.25" customHeight="1">
      <c r="A162" s="715"/>
      <c r="B162" s="687"/>
      <c r="C162" s="641"/>
      <c r="D162" s="687"/>
      <c r="E162" s="641"/>
      <c r="F162" s="671"/>
      <c r="G162" s="640"/>
      <c r="H162" s="641"/>
      <c r="I162" s="642"/>
      <c r="J162" s="682"/>
      <c r="K162" s="641"/>
      <c r="L162" s="642"/>
      <c r="M162" s="682"/>
      <c r="N162" s="641"/>
      <c r="O162" s="642"/>
      <c r="P162" s="682"/>
      <c r="Q162" s="641"/>
      <c r="R162" s="642"/>
      <c r="S162" s="682"/>
      <c r="T162" s="641"/>
      <c r="U162" s="642"/>
      <c r="V162" s="682"/>
      <c r="W162" s="641"/>
      <c r="X162" s="683"/>
      <c r="Y162" s="685"/>
      <c r="Z162" s="641"/>
      <c r="AA162" s="667"/>
      <c r="AB162" s="640"/>
      <c r="AC162" s="641"/>
      <c r="AD162" s="667"/>
      <c r="AE162" s="640"/>
      <c r="AF162" s="641"/>
      <c r="AG162" s="642"/>
      <c r="AH162" s="685"/>
      <c r="AI162" s="641"/>
      <c r="AJ162" s="667"/>
      <c r="AK162" s="640"/>
      <c r="AL162" s="641"/>
      <c r="AM162" s="642"/>
      <c r="AN162" s="640"/>
      <c r="AO162" s="641"/>
      <c r="AP162" s="642"/>
      <c r="AQ162" s="640"/>
      <c r="AR162" s="641"/>
      <c r="AS162" s="642"/>
      <c r="AT162" s="640"/>
      <c r="AU162" s="641"/>
      <c r="AV162" s="642"/>
      <c r="AW162" s="640"/>
      <c r="AX162" s="641"/>
      <c r="AY162" s="642"/>
      <c r="AZ162" s="640"/>
      <c r="BA162" s="641"/>
      <c r="BB162" s="642"/>
      <c r="BC162" s="672"/>
      <c r="BD162" s="665"/>
    </row>
    <row r="163" spans="1:56">
      <c r="A163" s="673" t="s">
        <v>77</v>
      </c>
      <c r="B163" s="674">
        <v>2393</v>
      </c>
      <c r="C163" s="675">
        <v>1700725</v>
      </c>
      <c r="D163" s="677" t="s">
        <v>78</v>
      </c>
      <c r="E163" s="678" t="s">
        <v>62</v>
      </c>
      <c r="F163" s="256" t="s">
        <v>33</v>
      </c>
      <c r="G163" s="24"/>
      <c r="H163" s="9">
        <f t="shared" ref="H163:H173" si="314">G163-I163</f>
        <v>0</v>
      </c>
      <c r="I163" s="10"/>
      <c r="J163" s="3"/>
      <c r="K163" s="9">
        <f t="shared" ref="K163:K173" si="315">J163-L163</f>
        <v>0</v>
      </c>
      <c r="L163" s="10"/>
      <c r="M163" s="3"/>
      <c r="N163" s="9">
        <f t="shared" ref="N163:N173" si="316">M163-O163</f>
        <v>0</v>
      </c>
      <c r="O163" s="10"/>
      <c r="P163" s="3"/>
      <c r="Q163" s="9">
        <f t="shared" ref="Q163:Q173" si="317">P163-R163</f>
        <v>0</v>
      </c>
      <c r="R163" s="10"/>
      <c r="S163" s="3"/>
      <c r="T163" s="9">
        <f t="shared" ref="T163:T173" si="318">S163-U163</f>
        <v>0</v>
      </c>
      <c r="U163" s="10"/>
      <c r="V163" s="3"/>
      <c r="W163" s="9">
        <f t="shared" ref="W163:W173" si="319">V163-X163</f>
        <v>0</v>
      </c>
      <c r="X163" s="94"/>
      <c r="Y163" s="152"/>
      <c r="Z163" s="9">
        <f t="shared" ref="Z163:Z173" si="320">Y163-AA163</f>
        <v>0</v>
      </c>
      <c r="AA163" s="259"/>
      <c r="AB163" s="24"/>
      <c r="AC163" s="9">
        <f t="shared" ref="AC163:AC170" si="321">AB163-AD163</f>
        <v>0</v>
      </c>
      <c r="AD163" s="10"/>
      <c r="AE163" s="24"/>
      <c r="AF163" s="9">
        <f t="shared" ref="AF163:AF173" si="322">AE163-AG163</f>
        <v>0</v>
      </c>
      <c r="AG163" s="10"/>
      <c r="AH163" s="3"/>
      <c r="AI163" s="9">
        <f t="shared" ref="AI163:AI173" si="323">AH163-AJ163</f>
        <v>0</v>
      </c>
      <c r="AJ163" s="10"/>
      <c r="AK163" s="3"/>
      <c r="AL163" s="9">
        <f t="shared" ref="AL163:AL173" si="324">AK163-AM163</f>
        <v>0</v>
      </c>
      <c r="AM163" s="10"/>
      <c r="AN163" s="3"/>
      <c r="AO163" s="9">
        <f t="shared" ref="AO163:AO173" si="325">AN163-AP163</f>
        <v>0</v>
      </c>
      <c r="AP163" s="10"/>
      <c r="AQ163" s="3"/>
      <c r="AR163" s="9">
        <f t="shared" ref="AR163:AR173" si="326">AQ163-AS163</f>
        <v>0</v>
      </c>
      <c r="AS163" s="10"/>
      <c r="AT163" s="3"/>
      <c r="AU163" s="9">
        <f t="shared" ref="AU163:AU167" si="327">AT163-AV163</f>
        <v>0</v>
      </c>
      <c r="AV163" s="10"/>
      <c r="AW163" s="3"/>
      <c r="AX163" s="9">
        <f t="shared" ref="AX163:AX167" si="328">AW163-AY163</f>
        <v>0</v>
      </c>
      <c r="AY163" s="10"/>
      <c r="AZ163" s="3"/>
      <c r="BA163" s="9">
        <f t="shared" ref="BA163:BA167" si="329">AZ163-BB163</f>
        <v>0</v>
      </c>
      <c r="BB163" s="10"/>
      <c r="BC163" s="3"/>
      <c r="BD163" s="4" t="s">
        <v>34</v>
      </c>
    </row>
    <row r="164" spans="1:56" ht="15" customHeight="1">
      <c r="A164" s="673"/>
      <c r="B164" s="674"/>
      <c r="C164" s="675"/>
      <c r="D164" s="677"/>
      <c r="E164" s="678"/>
      <c r="F164" s="256" t="s">
        <v>35</v>
      </c>
      <c r="G164" s="24"/>
      <c r="H164" s="11">
        <f t="shared" si="314"/>
        <v>0</v>
      </c>
      <c r="I164" s="12"/>
      <c r="J164" s="3"/>
      <c r="K164" s="11">
        <f t="shared" si="315"/>
        <v>0</v>
      </c>
      <c r="L164" s="12"/>
      <c r="M164" s="361">
        <v>413880</v>
      </c>
      <c r="N164" s="362">
        <f t="shared" si="316"/>
        <v>0</v>
      </c>
      <c r="O164" s="363">
        <v>413880</v>
      </c>
      <c r="P164" s="3"/>
      <c r="Q164" s="11">
        <f t="shared" si="317"/>
        <v>0</v>
      </c>
      <c r="R164" s="12"/>
      <c r="S164" s="3"/>
      <c r="T164" s="11">
        <f t="shared" si="318"/>
        <v>0</v>
      </c>
      <c r="U164" s="12"/>
      <c r="V164" s="361">
        <v>107000</v>
      </c>
      <c r="W164" s="362">
        <f t="shared" si="319"/>
        <v>0</v>
      </c>
      <c r="X164" s="370">
        <v>107000</v>
      </c>
      <c r="Y164" s="152"/>
      <c r="Z164" s="11">
        <f t="shared" si="320"/>
        <v>0</v>
      </c>
      <c r="AA164" s="153"/>
      <c r="AB164" s="24"/>
      <c r="AC164" s="11">
        <f t="shared" si="321"/>
        <v>0</v>
      </c>
      <c r="AD164" s="12"/>
      <c r="AE164" s="24"/>
      <c r="AF164" s="11">
        <f t="shared" si="322"/>
        <v>0</v>
      </c>
      <c r="AG164" s="12"/>
      <c r="AH164" s="3"/>
      <c r="AI164" s="11">
        <f t="shared" si="323"/>
        <v>0</v>
      </c>
      <c r="AJ164" s="12"/>
      <c r="AK164" s="3"/>
      <c r="AL164" s="11">
        <f t="shared" si="324"/>
        <v>0</v>
      </c>
      <c r="AM164" s="12"/>
      <c r="AN164" s="3"/>
      <c r="AO164" s="11">
        <f t="shared" si="325"/>
        <v>0</v>
      </c>
      <c r="AP164" s="12"/>
      <c r="AQ164" s="3"/>
      <c r="AR164" s="11">
        <f t="shared" si="326"/>
        <v>0</v>
      </c>
      <c r="AS164" s="12"/>
      <c r="AT164" s="3"/>
      <c r="AU164" s="11">
        <f t="shared" si="327"/>
        <v>0</v>
      </c>
      <c r="AV164" s="12"/>
      <c r="AW164" s="3"/>
      <c r="AX164" s="11">
        <f t="shared" si="328"/>
        <v>0</v>
      </c>
      <c r="AY164" s="12"/>
      <c r="AZ164" s="3"/>
      <c r="BA164" s="11">
        <f t="shared" si="329"/>
        <v>0</v>
      </c>
      <c r="BB164" s="12"/>
      <c r="BC164" s="3"/>
      <c r="BD164" s="55">
        <f>SUM(G163:G173,J163:J173,M163:M173,P163:P173,S163:S173,V163:V173,Y163:Y173,AB163:AB173,AE163:AE173)</f>
        <v>3461464</v>
      </c>
    </row>
    <row r="165" spans="1:56">
      <c r="A165" s="673"/>
      <c r="B165" s="674"/>
      <c r="C165" s="675"/>
      <c r="D165" s="677"/>
      <c r="E165" s="678"/>
      <c r="F165" s="256" t="s">
        <v>36</v>
      </c>
      <c r="G165" s="24"/>
      <c r="H165" s="11">
        <f t="shared" si="314"/>
        <v>0</v>
      </c>
      <c r="I165" s="12"/>
      <c r="J165" s="3"/>
      <c r="K165" s="11">
        <f t="shared" si="315"/>
        <v>0</v>
      </c>
      <c r="L165" s="12"/>
      <c r="M165" s="3"/>
      <c r="N165" s="11">
        <f t="shared" si="316"/>
        <v>0</v>
      </c>
      <c r="O165" s="12"/>
      <c r="P165" s="3"/>
      <c r="Q165" s="11">
        <f t="shared" si="317"/>
        <v>0</v>
      </c>
      <c r="R165" s="12"/>
      <c r="S165" s="3"/>
      <c r="T165" s="11">
        <f t="shared" si="318"/>
        <v>0</v>
      </c>
      <c r="U165" s="12"/>
      <c r="V165" s="3"/>
      <c r="W165" s="11">
        <f t="shared" si="319"/>
        <v>0</v>
      </c>
      <c r="X165" s="95"/>
      <c r="Y165" s="152"/>
      <c r="Z165" s="11">
        <f t="shared" si="320"/>
        <v>0</v>
      </c>
      <c r="AA165" s="153"/>
      <c r="AB165" s="24"/>
      <c r="AC165" s="11">
        <f t="shared" si="321"/>
        <v>0</v>
      </c>
      <c r="AD165" s="12"/>
      <c r="AE165" s="24"/>
      <c r="AF165" s="11">
        <f t="shared" si="322"/>
        <v>0</v>
      </c>
      <c r="AG165" s="12"/>
      <c r="AH165" s="3"/>
      <c r="AI165" s="11">
        <f t="shared" si="323"/>
        <v>0</v>
      </c>
      <c r="AJ165" s="12"/>
      <c r="AK165" s="3"/>
      <c r="AL165" s="11">
        <f t="shared" si="324"/>
        <v>0</v>
      </c>
      <c r="AM165" s="12"/>
      <c r="AN165" s="3"/>
      <c r="AO165" s="11">
        <f t="shared" si="325"/>
        <v>0</v>
      </c>
      <c r="AP165" s="12"/>
      <c r="AQ165" s="3"/>
      <c r="AR165" s="11">
        <f t="shared" si="326"/>
        <v>0</v>
      </c>
      <c r="AS165" s="12"/>
      <c r="AT165" s="3"/>
      <c r="AU165" s="11">
        <f t="shared" si="327"/>
        <v>0</v>
      </c>
      <c r="AV165" s="12"/>
      <c r="AW165" s="3"/>
      <c r="AX165" s="11">
        <f t="shared" si="328"/>
        <v>0</v>
      </c>
      <c r="AY165" s="12"/>
      <c r="AZ165" s="3"/>
      <c r="BA165" s="11">
        <f t="shared" si="329"/>
        <v>0</v>
      </c>
      <c r="BB165" s="12"/>
      <c r="BC165" s="3"/>
      <c r="BD165" s="7" t="s">
        <v>37</v>
      </c>
    </row>
    <row r="166" spans="1:56">
      <c r="A166" s="673"/>
      <c r="B166" s="674"/>
      <c r="C166" s="675"/>
      <c r="D166" s="677"/>
      <c r="E166" s="678"/>
      <c r="F166" s="256" t="s">
        <v>38</v>
      </c>
      <c r="G166" s="24"/>
      <c r="H166" s="11">
        <f t="shared" si="314"/>
        <v>0</v>
      </c>
      <c r="I166" s="12"/>
      <c r="J166" s="3"/>
      <c r="K166" s="11">
        <f t="shared" si="315"/>
        <v>0</v>
      </c>
      <c r="L166" s="12"/>
      <c r="M166" s="3"/>
      <c r="N166" s="11">
        <f t="shared" si="316"/>
        <v>0</v>
      </c>
      <c r="O166" s="12"/>
      <c r="P166" s="3"/>
      <c r="Q166" s="11">
        <f t="shared" si="317"/>
        <v>0</v>
      </c>
      <c r="R166" s="12"/>
      <c r="S166" s="361">
        <v>2306555</v>
      </c>
      <c r="T166" s="362">
        <f t="shared" si="318"/>
        <v>0</v>
      </c>
      <c r="U166" s="363">
        <v>2306555</v>
      </c>
      <c r="V166" s="3"/>
      <c r="W166" s="11">
        <f t="shared" si="319"/>
        <v>0</v>
      </c>
      <c r="X166" s="95"/>
      <c r="Y166" s="152"/>
      <c r="Z166" s="11">
        <f t="shared" si="320"/>
        <v>0</v>
      </c>
      <c r="AA166" s="153"/>
      <c r="AB166" s="24"/>
      <c r="AC166" s="11">
        <f t="shared" si="321"/>
        <v>0</v>
      </c>
      <c r="AD166" s="12"/>
      <c r="AE166" s="24"/>
      <c r="AF166" s="11">
        <f t="shared" si="322"/>
        <v>0</v>
      </c>
      <c r="AG166" s="12"/>
      <c r="AH166" s="3"/>
      <c r="AI166" s="11">
        <f t="shared" si="323"/>
        <v>0</v>
      </c>
      <c r="AJ166" s="12"/>
      <c r="AK166" s="3"/>
      <c r="AL166" s="11">
        <f t="shared" si="324"/>
        <v>0</v>
      </c>
      <c r="AM166" s="12"/>
      <c r="AN166" s="3"/>
      <c r="AO166" s="11">
        <f t="shared" si="325"/>
        <v>0</v>
      </c>
      <c r="AP166" s="12"/>
      <c r="AQ166" s="3"/>
      <c r="AR166" s="11">
        <f t="shared" si="326"/>
        <v>0</v>
      </c>
      <c r="AS166" s="12"/>
      <c r="AT166" s="3"/>
      <c r="AU166" s="11">
        <f t="shared" si="327"/>
        <v>0</v>
      </c>
      <c r="AV166" s="12"/>
      <c r="AW166" s="3"/>
      <c r="AX166" s="11">
        <f t="shared" si="328"/>
        <v>0</v>
      </c>
      <c r="AY166" s="12"/>
      <c r="AZ166" s="3"/>
      <c r="BA166" s="11">
        <f t="shared" si="329"/>
        <v>0</v>
      </c>
      <c r="BB166" s="12"/>
      <c r="BC166" s="3"/>
      <c r="BD166" s="55">
        <f>SUM(H163:H173,K163:K173,N163:N173,Q163:Q173,T163:T173,W163:W173,Z163:Z173,AC163:AC173,Z163:Z173,AF163:AF173)</f>
        <v>500000</v>
      </c>
    </row>
    <row r="167" spans="1:56">
      <c r="A167" s="673"/>
      <c r="B167" s="674"/>
      <c r="C167" s="675"/>
      <c r="D167" s="677"/>
      <c r="E167" s="678"/>
      <c r="F167" s="256" t="s">
        <v>39</v>
      </c>
      <c r="G167" s="24"/>
      <c r="H167" s="11">
        <f t="shared" si="314"/>
        <v>0</v>
      </c>
      <c r="I167" s="12"/>
      <c r="J167" s="3"/>
      <c r="K167" s="11">
        <f t="shared" si="315"/>
        <v>0</v>
      </c>
      <c r="L167" s="12"/>
      <c r="M167" s="3"/>
      <c r="N167" s="11">
        <f t="shared" si="316"/>
        <v>0</v>
      </c>
      <c r="O167" s="12"/>
      <c r="P167" s="3"/>
      <c r="Q167" s="11">
        <f t="shared" si="317"/>
        <v>0</v>
      </c>
      <c r="R167" s="12"/>
      <c r="S167" s="3"/>
      <c r="T167" s="11">
        <f t="shared" si="318"/>
        <v>0</v>
      </c>
      <c r="U167" s="12"/>
      <c r="V167" s="3"/>
      <c r="W167" s="11">
        <f t="shared" si="319"/>
        <v>0</v>
      </c>
      <c r="X167" s="95"/>
      <c r="Y167" s="152"/>
      <c r="Z167" s="11">
        <f t="shared" si="320"/>
        <v>0</v>
      </c>
      <c r="AA167" s="153"/>
      <c r="AB167" s="24"/>
      <c r="AC167" s="11">
        <f t="shared" si="321"/>
        <v>0</v>
      </c>
      <c r="AD167" s="12"/>
      <c r="AE167" s="24"/>
      <c r="AF167" s="11">
        <f t="shared" si="322"/>
        <v>0</v>
      </c>
      <c r="AG167" s="12"/>
      <c r="AH167" s="3"/>
      <c r="AI167" s="11">
        <f t="shared" si="323"/>
        <v>0</v>
      </c>
      <c r="AJ167" s="12"/>
      <c r="AK167" s="3"/>
      <c r="AL167" s="11">
        <f t="shared" si="324"/>
        <v>0</v>
      </c>
      <c r="AM167" s="12"/>
      <c r="AN167" s="3"/>
      <c r="AO167" s="11">
        <f t="shared" si="325"/>
        <v>0</v>
      </c>
      <c r="AP167" s="12"/>
      <c r="AQ167" s="3"/>
      <c r="AR167" s="11">
        <f t="shared" si="326"/>
        <v>0</v>
      </c>
      <c r="AS167" s="12"/>
      <c r="AT167" s="3"/>
      <c r="AU167" s="11">
        <f t="shared" si="327"/>
        <v>0</v>
      </c>
      <c r="AV167" s="12"/>
      <c r="AW167" s="3"/>
      <c r="AX167" s="11">
        <f t="shared" si="328"/>
        <v>0</v>
      </c>
      <c r="AY167" s="12"/>
      <c r="AZ167" s="3"/>
      <c r="BA167" s="11">
        <f t="shared" si="329"/>
        <v>0</v>
      </c>
      <c r="BB167" s="12"/>
      <c r="BC167" s="3"/>
      <c r="BD167" s="7" t="s">
        <v>40</v>
      </c>
    </row>
    <row r="168" spans="1:56">
      <c r="A168" s="673"/>
      <c r="B168" s="674"/>
      <c r="C168" s="675"/>
      <c r="D168" s="677"/>
      <c r="E168" s="678"/>
      <c r="F168" s="256" t="s">
        <v>41</v>
      </c>
      <c r="G168" s="24"/>
      <c r="H168" s="11"/>
      <c r="I168" s="12"/>
      <c r="J168" s="3"/>
      <c r="K168" s="11"/>
      <c r="L168" s="12"/>
      <c r="M168" s="3"/>
      <c r="N168" s="11"/>
      <c r="O168" s="12"/>
      <c r="P168" s="3"/>
      <c r="Q168" s="11"/>
      <c r="R168" s="12"/>
      <c r="S168" s="3"/>
      <c r="T168" s="11"/>
      <c r="U168" s="12"/>
      <c r="V168" s="3"/>
      <c r="W168" s="11"/>
      <c r="X168" s="95"/>
      <c r="Y168" s="154"/>
      <c r="Z168" s="19"/>
      <c r="AA168" s="153"/>
      <c r="AB168" s="24"/>
      <c r="AC168" s="11"/>
      <c r="AD168" s="12"/>
      <c r="AE168" s="24"/>
      <c r="AF168" s="11">
        <f t="shared" si="322"/>
        <v>0</v>
      </c>
      <c r="AG168" s="12"/>
      <c r="AH168" s="3"/>
      <c r="AI168" s="11"/>
      <c r="AJ168" s="12"/>
      <c r="AK168" s="3"/>
      <c r="AL168" s="11"/>
      <c r="AM168" s="12"/>
      <c r="AN168" s="3"/>
      <c r="AO168" s="11"/>
      <c r="AP168" s="12"/>
      <c r="AQ168" s="3"/>
      <c r="AR168" s="11"/>
      <c r="AS168" s="12"/>
      <c r="AT168" s="3"/>
      <c r="AU168" s="11"/>
      <c r="AV168" s="12"/>
      <c r="AW168" s="3"/>
      <c r="AX168" s="11"/>
      <c r="AY168" s="12"/>
      <c r="AZ168" s="3"/>
      <c r="BA168" s="11"/>
      <c r="BB168" s="12"/>
      <c r="BC168" s="3"/>
      <c r="BD168" s="7"/>
    </row>
    <row r="169" spans="1:56">
      <c r="A169" s="673"/>
      <c r="B169" s="674"/>
      <c r="C169" s="675"/>
      <c r="D169" s="677"/>
      <c r="E169" s="678"/>
      <c r="F169" s="256" t="s">
        <v>42</v>
      </c>
      <c r="G169" s="24"/>
      <c r="H169" s="11">
        <f t="shared" si="314"/>
        <v>0</v>
      </c>
      <c r="I169" s="12"/>
      <c r="J169" s="3"/>
      <c r="K169" s="11">
        <f t="shared" si="315"/>
        <v>0</v>
      </c>
      <c r="L169" s="12"/>
      <c r="M169" s="3"/>
      <c r="N169" s="11">
        <f t="shared" si="316"/>
        <v>0</v>
      </c>
      <c r="O169" s="12"/>
      <c r="P169" s="3"/>
      <c r="Q169" s="11">
        <f t="shared" si="317"/>
        <v>0</v>
      </c>
      <c r="R169" s="12"/>
      <c r="S169" s="3"/>
      <c r="T169" s="11">
        <f t="shared" si="318"/>
        <v>0</v>
      </c>
      <c r="U169" s="12"/>
      <c r="V169" s="3"/>
      <c r="W169" s="11">
        <f t="shared" si="319"/>
        <v>0</v>
      </c>
      <c r="X169" s="95"/>
      <c r="Y169" s="371">
        <v>134029</v>
      </c>
      <c r="Z169" s="371">
        <f>Y169-AA169</f>
        <v>0</v>
      </c>
      <c r="AA169" s="363">
        <v>134029</v>
      </c>
      <c r="AB169" s="24"/>
      <c r="AC169" s="11"/>
      <c r="AD169" s="12"/>
      <c r="AE169" s="402">
        <v>500000</v>
      </c>
      <c r="AF169" s="362">
        <f t="shared" si="322"/>
        <v>500000</v>
      </c>
      <c r="AG169" s="403"/>
      <c r="AH169" s="3"/>
      <c r="AI169" s="11">
        <f t="shared" si="323"/>
        <v>0</v>
      </c>
      <c r="AJ169" s="12"/>
      <c r="AK169" s="3"/>
      <c r="AL169" s="11">
        <f t="shared" si="324"/>
        <v>0</v>
      </c>
      <c r="AM169" s="12"/>
      <c r="AN169" s="3"/>
      <c r="AO169" s="11">
        <f t="shared" si="325"/>
        <v>0</v>
      </c>
      <c r="AP169" s="12"/>
      <c r="AQ169" s="3"/>
      <c r="AR169" s="11">
        <f t="shared" si="326"/>
        <v>0</v>
      </c>
      <c r="AS169" s="12"/>
      <c r="AT169" s="3"/>
      <c r="AU169" s="11">
        <f t="shared" ref="AU169:AU173" si="330">AT169-AV169</f>
        <v>0</v>
      </c>
      <c r="AV169" s="12"/>
      <c r="AW169" s="3"/>
      <c r="AX169" s="11">
        <f t="shared" ref="AX169:AX173" si="331">AW169-AY169</f>
        <v>0</v>
      </c>
      <c r="AY169" s="12"/>
      <c r="AZ169" s="3"/>
      <c r="BA169" s="11">
        <f t="shared" ref="BA169:BA173" si="332">AZ169-BB169</f>
        <v>0</v>
      </c>
      <c r="BB169" s="12"/>
      <c r="BC169" s="3"/>
      <c r="BD169" s="55">
        <f>SUM(I163:I173,L163:L173,O163:O173,R163:R173,U163:U173,X163:X173,AA163:AA173,AD163:AD173,AG163:AG173)</f>
        <v>2961464</v>
      </c>
    </row>
    <row r="170" spans="1:56">
      <c r="A170" s="673"/>
      <c r="B170" s="674"/>
      <c r="C170" s="675"/>
      <c r="D170" s="677"/>
      <c r="E170" s="678"/>
      <c r="F170" s="256" t="s">
        <v>67</v>
      </c>
      <c r="G170" s="24"/>
      <c r="H170" s="11"/>
      <c r="I170" s="12"/>
      <c r="J170" s="3"/>
      <c r="K170" s="11"/>
      <c r="L170" s="12"/>
      <c r="M170" s="3"/>
      <c r="N170" s="11"/>
      <c r="O170" s="12"/>
      <c r="P170" s="3"/>
      <c r="Q170" s="11"/>
      <c r="R170" s="12"/>
      <c r="S170" s="3"/>
      <c r="T170" s="11"/>
      <c r="U170" s="12"/>
      <c r="V170" s="3"/>
      <c r="W170" s="11">
        <f t="shared" si="319"/>
        <v>0</v>
      </c>
      <c r="X170" s="95"/>
      <c r="Y170" s="152"/>
      <c r="Z170" s="19">
        <f t="shared" si="320"/>
        <v>0</v>
      </c>
      <c r="AA170" s="153"/>
      <c r="AB170" s="260"/>
      <c r="AC170" s="11">
        <f t="shared" si="321"/>
        <v>0</v>
      </c>
      <c r="AD170" s="12"/>
      <c r="AE170" s="24"/>
      <c r="AF170" s="11">
        <v>0</v>
      </c>
      <c r="AG170" s="12"/>
      <c r="AH170" s="3"/>
      <c r="AI170" s="11">
        <f t="shared" si="323"/>
        <v>0</v>
      </c>
      <c r="AJ170" s="12"/>
      <c r="AK170" s="3"/>
      <c r="AL170" s="11">
        <f t="shared" si="324"/>
        <v>0</v>
      </c>
      <c r="AM170" s="12"/>
      <c r="AN170" s="3"/>
      <c r="AO170" s="11">
        <f t="shared" si="325"/>
        <v>0</v>
      </c>
      <c r="AP170" s="12"/>
      <c r="AQ170" s="3"/>
      <c r="AR170" s="11">
        <f t="shared" si="326"/>
        <v>0</v>
      </c>
      <c r="AS170" s="12"/>
      <c r="AT170" s="3"/>
      <c r="AU170" s="11">
        <f t="shared" si="330"/>
        <v>0</v>
      </c>
      <c r="AV170" s="12"/>
      <c r="AW170" s="3"/>
      <c r="AX170" s="11">
        <f t="shared" si="331"/>
        <v>0</v>
      </c>
      <c r="AY170" s="12"/>
      <c r="AZ170" s="3"/>
      <c r="BA170" s="11">
        <f t="shared" si="332"/>
        <v>0</v>
      </c>
      <c r="BB170" s="12"/>
      <c r="BC170" s="3"/>
      <c r="BD170" s="55"/>
    </row>
    <row r="171" spans="1:56">
      <c r="A171" s="673"/>
      <c r="B171" s="674"/>
      <c r="C171" s="675"/>
      <c r="D171" s="677"/>
      <c r="E171" s="678"/>
      <c r="F171" s="256" t="s">
        <v>43</v>
      </c>
      <c r="G171" s="24"/>
      <c r="H171" s="11">
        <f t="shared" si="314"/>
        <v>0</v>
      </c>
      <c r="I171" s="12"/>
      <c r="J171" s="3"/>
      <c r="K171" s="11">
        <f t="shared" si="315"/>
        <v>0</v>
      </c>
      <c r="L171" s="12"/>
      <c r="M171" s="3"/>
      <c r="N171" s="11">
        <f t="shared" si="316"/>
        <v>0</v>
      </c>
      <c r="O171" s="12"/>
      <c r="P171" s="3"/>
      <c r="Q171" s="11">
        <f t="shared" si="317"/>
        <v>0</v>
      </c>
      <c r="R171" s="12"/>
      <c r="S171" s="3"/>
      <c r="T171" s="11">
        <f t="shared" si="318"/>
        <v>0</v>
      </c>
      <c r="U171" s="12"/>
      <c r="V171" s="3"/>
      <c r="W171" s="11">
        <f t="shared" si="319"/>
        <v>0</v>
      </c>
      <c r="X171" s="95"/>
      <c r="Y171" s="152"/>
      <c r="Z171" s="11">
        <f t="shared" si="320"/>
        <v>0</v>
      </c>
      <c r="AA171" s="153"/>
      <c r="AB171" s="24"/>
      <c r="AC171" s="11">
        <f t="shared" ref="AC171:AC173" si="333">AB171-AD171</f>
        <v>0</v>
      </c>
      <c r="AD171" s="12"/>
      <c r="AE171" s="24"/>
      <c r="AF171" s="11">
        <f t="shared" si="322"/>
        <v>0</v>
      </c>
      <c r="AG171" s="12"/>
      <c r="AH171" s="3"/>
      <c r="AI171" s="11">
        <f t="shared" si="323"/>
        <v>0</v>
      </c>
      <c r="AJ171" s="12"/>
      <c r="AK171" s="3"/>
      <c r="AL171" s="11">
        <f t="shared" si="324"/>
        <v>0</v>
      </c>
      <c r="AM171" s="12"/>
      <c r="AN171" s="3"/>
      <c r="AO171" s="11">
        <f t="shared" si="325"/>
        <v>0</v>
      </c>
      <c r="AP171" s="12"/>
      <c r="AQ171" s="3"/>
      <c r="AR171" s="11">
        <f t="shared" si="326"/>
        <v>0</v>
      </c>
      <c r="AS171" s="12"/>
      <c r="AT171" s="3"/>
      <c r="AU171" s="11">
        <f t="shared" si="330"/>
        <v>0</v>
      </c>
      <c r="AV171" s="12"/>
      <c r="AW171" s="3"/>
      <c r="AX171" s="11">
        <f t="shared" si="331"/>
        <v>0</v>
      </c>
      <c r="AY171" s="12"/>
      <c r="AZ171" s="3"/>
      <c r="BA171" s="11">
        <f t="shared" si="332"/>
        <v>0</v>
      </c>
      <c r="BB171" s="12"/>
      <c r="BC171" s="3"/>
      <c r="BD171" s="7" t="s">
        <v>44</v>
      </c>
    </row>
    <row r="172" spans="1:56">
      <c r="A172" s="673"/>
      <c r="B172" s="674"/>
      <c r="C172" s="675"/>
      <c r="D172" s="677"/>
      <c r="E172" s="678"/>
      <c r="F172" s="256" t="s">
        <v>45</v>
      </c>
      <c r="G172" s="24"/>
      <c r="H172" s="11">
        <f t="shared" si="314"/>
        <v>0</v>
      </c>
      <c r="I172" s="12"/>
      <c r="J172" s="3"/>
      <c r="K172" s="11">
        <f t="shared" si="315"/>
        <v>0</v>
      </c>
      <c r="L172" s="12"/>
      <c r="M172" s="3"/>
      <c r="N172" s="11">
        <f t="shared" si="316"/>
        <v>0</v>
      </c>
      <c r="O172" s="12"/>
      <c r="P172" s="3"/>
      <c r="Q172" s="11">
        <f t="shared" si="317"/>
        <v>0</v>
      </c>
      <c r="R172" s="12"/>
      <c r="S172" s="3"/>
      <c r="T172" s="11">
        <f t="shared" si="318"/>
        <v>0</v>
      </c>
      <c r="U172" s="12"/>
      <c r="V172" s="3"/>
      <c r="W172" s="11">
        <f t="shared" si="319"/>
        <v>0</v>
      </c>
      <c r="X172" s="95"/>
      <c r="Y172" s="152"/>
      <c r="Z172" s="11">
        <f t="shared" si="320"/>
        <v>0</v>
      </c>
      <c r="AA172" s="153"/>
      <c r="AB172" s="24"/>
      <c r="AC172" s="11">
        <f t="shared" si="333"/>
        <v>0</v>
      </c>
      <c r="AD172" s="12"/>
      <c r="AE172" s="24"/>
      <c r="AF172" s="11">
        <f t="shared" si="322"/>
        <v>0</v>
      </c>
      <c r="AG172" s="12"/>
      <c r="AH172" s="3"/>
      <c r="AI172" s="11">
        <f t="shared" si="323"/>
        <v>0</v>
      </c>
      <c r="AJ172" s="12"/>
      <c r="AK172" s="3"/>
      <c r="AL172" s="11">
        <f t="shared" si="324"/>
        <v>0</v>
      </c>
      <c r="AM172" s="12"/>
      <c r="AN172" s="3"/>
      <c r="AO172" s="11">
        <f t="shared" si="325"/>
        <v>0</v>
      </c>
      <c r="AP172" s="12"/>
      <c r="AQ172" s="3"/>
      <c r="AR172" s="11">
        <f t="shared" si="326"/>
        <v>0</v>
      </c>
      <c r="AS172" s="12"/>
      <c r="AT172" s="3"/>
      <c r="AU172" s="11">
        <f t="shared" si="330"/>
        <v>0</v>
      </c>
      <c r="AV172" s="12"/>
      <c r="AW172" s="3"/>
      <c r="AX172" s="11">
        <f t="shared" si="331"/>
        <v>0</v>
      </c>
      <c r="AY172" s="12"/>
      <c r="AZ172" s="3"/>
      <c r="BA172" s="11">
        <f t="shared" si="332"/>
        <v>0</v>
      </c>
      <c r="BB172" s="12"/>
      <c r="BC172" s="3"/>
      <c r="BD172" s="243">
        <f>BD169/BD164</f>
        <v>0.85555244832822186</v>
      </c>
    </row>
    <row r="173" spans="1:56">
      <c r="A173" s="646"/>
      <c r="B173" s="648"/>
      <c r="C173" s="676"/>
      <c r="D173" s="652"/>
      <c r="E173" s="654"/>
      <c r="F173" s="258" t="s">
        <v>46</v>
      </c>
      <c r="G173" s="245"/>
      <c r="H173" s="16">
        <f t="shared" si="314"/>
        <v>0</v>
      </c>
      <c r="I173" s="17"/>
      <c r="J173" s="8"/>
      <c r="K173" s="16">
        <f t="shared" si="315"/>
        <v>0</v>
      </c>
      <c r="L173" s="17"/>
      <c r="M173" s="8"/>
      <c r="N173" s="16">
        <f t="shared" si="316"/>
        <v>0</v>
      </c>
      <c r="O173" s="17"/>
      <c r="P173" s="8"/>
      <c r="Q173" s="16">
        <f t="shared" si="317"/>
        <v>0</v>
      </c>
      <c r="R173" s="17"/>
      <c r="S173" s="8"/>
      <c r="T173" s="16">
        <f t="shared" si="318"/>
        <v>0</v>
      </c>
      <c r="U173" s="17"/>
      <c r="V173" s="8"/>
      <c r="W173" s="16">
        <f t="shared" si="319"/>
        <v>0</v>
      </c>
      <c r="X173" s="96"/>
      <c r="Y173" s="155"/>
      <c r="Z173" s="156">
        <f t="shared" si="320"/>
        <v>0</v>
      </c>
      <c r="AA173" s="157"/>
      <c r="AB173" s="245"/>
      <c r="AC173" s="16">
        <f t="shared" si="333"/>
        <v>0</v>
      </c>
      <c r="AD173" s="17"/>
      <c r="AE173" s="245"/>
      <c r="AF173" s="16">
        <f t="shared" si="322"/>
        <v>0</v>
      </c>
      <c r="AG173" s="17"/>
      <c r="AH173" s="8"/>
      <c r="AI173" s="16">
        <f t="shared" si="323"/>
        <v>0</v>
      </c>
      <c r="AJ173" s="17"/>
      <c r="AK173" s="8"/>
      <c r="AL173" s="16">
        <f t="shared" si="324"/>
        <v>0</v>
      </c>
      <c r="AM173" s="17"/>
      <c r="AN173" s="8"/>
      <c r="AO173" s="16">
        <f t="shared" si="325"/>
        <v>0</v>
      </c>
      <c r="AP173" s="17"/>
      <c r="AQ173" s="8"/>
      <c r="AR173" s="16">
        <f t="shared" si="326"/>
        <v>0</v>
      </c>
      <c r="AS173" s="17"/>
      <c r="AT173" s="8"/>
      <c r="AU173" s="16">
        <f t="shared" si="330"/>
        <v>0</v>
      </c>
      <c r="AV173" s="17"/>
      <c r="AW173" s="8"/>
      <c r="AX173" s="16">
        <f t="shared" si="331"/>
        <v>0</v>
      </c>
      <c r="AY173" s="17"/>
      <c r="AZ173" s="8"/>
      <c r="BA173" s="16">
        <f t="shared" si="332"/>
        <v>0</v>
      </c>
      <c r="BB173" s="17"/>
      <c r="BC173" s="8"/>
      <c r="BD173" s="254"/>
    </row>
    <row r="174" spans="1:56">
      <c r="A174" s="679" t="s">
        <v>20</v>
      </c>
      <c r="B174" s="680" t="s">
        <v>21</v>
      </c>
      <c r="C174" s="657" t="s">
        <v>22</v>
      </c>
      <c r="D174" s="680" t="s">
        <v>23</v>
      </c>
      <c r="E174" s="657" t="s">
        <v>24</v>
      </c>
      <c r="F174" s="681" t="s">
        <v>25</v>
      </c>
      <c r="G174" s="635" t="s">
        <v>26</v>
      </c>
      <c r="H174" s="636" t="s">
        <v>27</v>
      </c>
      <c r="I174" s="637" t="s">
        <v>28</v>
      </c>
      <c r="J174" s="643" t="s">
        <v>26</v>
      </c>
      <c r="K174" s="636" t="s">
        <v>27</v>
      </c>
      <c r="L174" s="637" t="s">
        <v>28</v>
      </c>
      <c r="M174" s="643" t="s">
        <v>26</v>
      </c>
      <c r="N174" s="636" t="s">
        <v>27</v>
      </c>
      <c r="O174" s="637" t="s">
        <v>28</v>
      </c>
      <c r="P174" s="643" t="s">
        <v>26</v>
      </c>
      <c r="Q174" s="636" t="s">
        <v>27</v>
      </c>
      <c r="R174" s="637" t="s">
        <v>28</v>
      </c>
      <c r="S174" s="643" t="s">
        <v>26</v>
      </c>
      <c r="T174" s="636" t="s">
        <v>27</v>
      </c>
      <c r="U174" s="637" t="s">
        <v>28</v>
      </c>
      <c r="V174" s="643" t="s">
        <v>26</v>
      </c>
      <c r="W174" s="636" t="s">
        <v>27</v>
      </c>
      <c r="X174" s="637" t="s">
        <v>28</v>
      </c>
      <c r="Y174" s="643" t="s">
        <v>26</v>
      </c>
      <c r="Z174" s="636" t="s">
        <v>27</v>
      </c>
      <c r="AA174" s="637" t="s">
        <v>28</v>
      </c>
      <c r="AB174" s="643" t="s">
        <v>26</v>
      </c>
      <c r="AC174" s="636" t="s">
        <v>27</v>
      </c>
      <c r="AD174" s="637" t="s">
        <v>28</v>
      </c>
      <c r="AE174" s="643" t="s">
        <v>26</v>
      </c>
      <c r="AF174" s="636" t="s">
        <v>27</v>
      </c>
      <c r="AG174" s="637" t="s">
        <v>28</v>
      </c>
      <c r="AH174" s="643" t="s">
        <v>26</v>
      </c>
      <c r="AI174" s="636" t="s">
        <v>27</v>
      </c>
      <c r="AJ174" s="637" t="s">
        <v>28</v>
      </c>
      <c r="AK174" s="643" t="s">
        <v>26</v>
      </c>
      <c r="AL174" s="636" t="s">
        <v>27</v>
      </c>
      <c r="AM174" s="637" t="s">
        <v>28</v>
      </c>
      <c r="AN174" s="643" t="s">
        <v>26</v>
      </c>
      <c r="AO174" s="636" t="s">
        <v>27</v>
      </c>
      <c r="AP174" s="637" t="s">
        <v>28</v>
      </c>
      <c r="AQ174" s="643" t="s">
        <v>26</v>
      </c>
      <c r="AR174" s="636" t="s">
        <v>27</v>
      </c>
      <c r="AS174" s="637" t="s">
        <v>28</v>
      </c>
      <c r="AT174" s="643" t="s">
        <v>26</v>
      </c>
      <c r="AU174" s="636" t="s">
        <v>27</v>
      </c>
      <c r="AV174" s="637" t="s">
        <v>28</v>
      </c>
      <c r="AW174" s="643" t="s">
        <v>26</v>
      </c>
      <c r="AX174" s="636" t="s">
        <v>27</v>
      </c>
      <c r="AY174" s="637" t="s">
        <v>28</v>
      </c>
      <c r="AZ174" s="643" t="s">
        <v>26</v>
      </c>
      <c r="BA174" s="636" t="s">
        <v>27</v>
      </c>
      <c r="BB174" s="637" t="s">
        <v>28</v>
      </c>
      <c r="BC174" s="708" t="s">
        <v>26</v>
      </c>
      <c r="BD174" s="665" t="s">
        <v>29</v>
      </c>
    </row>
    <row r="175" spans="1:56">
      <c r="A175" s="661"/>
      <c r="B175" s="663"/>
      <c r="C175" s="636"/>
      <c r="D175" s="663"/>
      <c r="E175" s="636"/>
      <c r="F175" s="671"/>
      <c r="G175" s="635"/>
      <c r="H175" s="636"/>
      <c r="I175" s="637"/>
      <c r="J175" s="643"/>
      <c r="K175" s="636"/>
      <c r="L175" s="637"/>
      <c r="M175" s="643"/>
      <c r="N175" s="636"/>
      <c r="O175" s="637"/>
      <c r="P175" s="643"/>
      <c r="Q175" s="636"/>
      <c r="R175" s="637"/>
      <c r="S175" s="643"/>
      <c r="T175" s="636"/>
      <c r="U175" s="637"/>
      <c r="V175" s="643"/>
      <c r="W175" s="636"/>
      <c r="X175" s="637"/>
      <c r="Y175" s="643"/>
      <c r="Z175" s="636"/>
      <c r="AA175" s="637"/>
      <c r="AB175" s="643"/>
      <c r="AC175" s="636"/>
      <c r="AD175" s="637"/>
      <c r="AE175" s="643"/>
      <c r="AF175" s="636"/>
      <c r="AG175" s="637"/>
      <c r="AH175" s="643"/>
      <c r="AI175" s="636"/>
      <c r="AJ175" s="637"/>
      <c r="AK175" s="643"/>
      <c r="AL175" s="636"/>
      <c r="AM175" s="637"/>
      <c r="AN175" s="643"/>
      <c r="AO175" s="636"/>
      <c r="AP175" s="637"/>
      <c r="AQ175" s="643"/>
      <c r="AR175" s="636"/>
      <c r="AS175" s="637"/>
      <c r="AT175" s="643"/>
      <c r="AU175" s="636"/>
      <c r="AV175" s="637"/>
      <c r="AW175" s="643"/>
      <c r="AX175" s="636"/>
      <c r="AY175" s="637"/>
      <c r="AZ175" s="643"/>
      <c r="BA175" s="636"/>
      <c r="BB175" s="637"/>
      <c r="BC175" s="708"/>
      <c r="BD175" s="665"/>
    </row>
    <row r="176" spans="1:56">
      <c r="A176" s="645" t="s">
        <v>79</v>
      </c>
      <c r="B176" s="703" t="s">
        <v>80</v>
      </c>
      <c r="C176" s="705">
        <v>2300016</v>
      </c>
      <c r="D176" s="706" t="s">
        <v>81</v>
      </c>
      <c r="E176" s="653" t="s">
        <v>82</v>
      </c>
      <c r="F176" s="261" t="s">
        <v>33</v>
      </c>
      <c r="G176" s="24"/>
      <c r="H176" s="9">
        <f t="shared" ref="H176:H185" si="334">G176-I176</f>
        <v>0</v>
      </c>
      <c r="I176" s="10"/>
      <c r="J176" s="13"/>
      <c r="K176" s="9">
        <f t="shared" ref="K176:K185" si="335">J176-L176</f>
        <v>0</v>
      </c>
      <c r="L176" s="10"/>
      <c r="M176" s="13"/>
      <c r="N176" s="9">
        <f t="shared" ref="N176:N185" si="336">M176-O176</f>
        <v>0</v>
      </c>
      <c r="O176" s="10"/>
      <c r="P176" s="13"/>
      <c r="Q176" s="9">
        <f t="shared" ref="Q176:Q185" si="337">P176-R176</f>
        <v>0</v>
      </c>
      <c r="R176" s="10"/>
      <c r="S176" s="13"/>
      <c r="T176" s="9">
        <f t="shared" ref="T176:T185" si="338">S176-U176</f>
        <v>0</v>
      </c>
      <c r="U176" s="10"/>
      <c r="V176" s="13"/>
      <c r="W176" s="9">
        <f t="shared" ref="W176:W185" si="339">V176-X176</f>
        <v>0</v>
      </c>
      <c r="X176" s="10"/>
      <c r="Y176" s="13"/>
      <c r="Z176" s="9">
        <f t="shared" ref="Z176:Z185" si="340">Y176-AA176</f>
        <v>0</v>
      </c>
      <c r="AA176" s="10"/>
      <c r="AB176" s="13"/>
      <c r="AC176" s="9">
        <f t="shared" ref="AC176:AC185" si="341">AB176-AD176</f>
        <v>0</v>
      </c>
      <c r="AD176" s="10"/>
      <c r="AE176" s="13"/>
      <c r="AF176" s="9">
        <f t="shared" ref="AF176:AF185" si="342">AE176-AG176</f>
        <v>0</v>
      </c>
      <c r="AG176" s="10"/>
      <c r="AH176" s="13"/>
      <c r="AI176" s="9">
        <f t="shared" ref="AI176:AI184" si="343">AH176-AJ176</f>
        <v>0</v>
      </c>
      <c r="AJ176" s="10"/>
      <c r="AK176" s="13"/>
      <c r="AL176" s="9">
        <f t="shared" ref="AL176:AL184" si="344">AK176-AM176</f>
        <v>0</v>
      </c>
      <c r="AM176" s="10"/>
      <c r="AN176" s="13"/>
      <c r="AO176" s="9">
        <f t="shared" ref="AO176:AO184" si="345">AN176-AP176</f>
        <v>0</v>
      </c>
      <c r="AP176" s="10"/>
      <c r="AQ176" s="13"/>
      <c r="AR176" s="9">
        <f t="shared" ref="AR176:AR184" si="346">AQ176-AS176</f>
        <v>0</v>
      </c>
      <c r="AS176" s="10"/>
      <c r="AT176" s="13"/>
      <c r="AU176" s="9">
        <f t="shared" ref="AU176:AU180" si="347">AT176-AV176</f>
        <v>0</v>
      </c>
      <c r="AV176" s="10"/>
      <c r="AW176" s="13"/>
      <c r="AX176" s="9">
        <f t="shared" ref="AX176:AX180" si="348">AW176-AY176</f>
        <v>0</v>
      </c>
      <c r="AY176" s="10"/>
      <c r="AZ176" s="13"/>
      <c r="BA176" s="9">
        <f t="shared" ref="BA176:BA180" si="349">AZ176-BB176</f>
        <v>0</v>
      </c>
      <c r="BB176" s="10"/>
      <c r="BC176" s="22"/>
      <c r="BD176" s="4" t="s">
        <v>34</v>
      </c>
    </row>
    <row r="177" spans="1:56">
      <c r="A177" s="645"/>
      <c r="B177" s="703"/>
      <c r="C177" s="705"/>
      <c r="D177" s="706"/>
      <c r="E177" s="653"/>
      <c r="F177" s="256" t="s">
        <v>35</v>
      </c>
      <c r="G177" s="24"/>
      <c r="H177" s="11">
        <f t="shared" si="334"/>
        <v>0</v>
      </c>
      <c r="I177" s="12"/>
      <c r="J177" s="13"/>
      <c r="K177" s="11">
        <f t="shared" si="335"/>
        <v>0</v>
      </c>
      <c r="L177" s="12"/>
      <c r="M177" s="13"/>
      <c r="N177" s="11">
        <f t="shared" si="336"/>
        <v>0</v>
      </c>
      <c r="O177" s="12"/>
      <c r="P177" s="13"/>
      <c r="Q177" s="11">
        <f t="shared" si="337"/>
        <v>0</v>
      </c>
      <c r="R177" s="12"/>
      <c r="S177" s="13"/>
      <c r="T177" s="11">
        <f t="shared" si="338"/>
        <v>0</v>
      </c>
      <c r="U177" s="12"/>
      <c r="V177" s="13"/>
      <c r="W177" s="11">
        <f t="shared" si="339"/>
        <v>0</v>
      </c>
      <c r="X177" s="12"/>
      <c r="Y177" s="13"/>
      <c r="Z177" s="11">
        <f t="shared" si="340"/>
        <v>0</v>
      </c>
      <c r="AA177" s="12"/>
      <c r="AB177" s="13"/>
      <c r="AC177" s="11">
        <f t="shared" si="341"/>
        <v>0</v>
      </c>
      <c r="AD177" s="12"/>
      <c r="AE177" s="13"/>
      <c r="AF177" s="11">
        <f t="shared" si="342"/>
        <v>0</v>
      </c>
      <c r="AG177" s="12"/>
      <c r="AH177" s="13"/>
      <c r="AI177" s="11">
        <f t="shared" si="343"/>
        <v>0</v>
      </c>
      <c r="AJ177" s="12"/>
      <c r="AK177" s="13"/>
      <c r="AL177" s="11">
        <f t="shared" si="344"/>
        <v>0</v>
      </c>
      <c r="AM177" s="12"/>
      <c r="AN177" s="13"/>
      <c r="AO177" s="11">
        <f t="shared" si="345"/>
        <v>0</v>
      </c>
      <c r="AP177" s="12"/>
      <c r="AQ177" s="13"/>
      <c r="AR177" s="11">
        <f t="shared" si="346"/>
        <v>0</v>
      </c>
      <c r="AS177" s="12"/>
      <c r="AT177" s="13"/>
      <c r="AU177" s="11">
        <f t="shared" si="347"/>
        <v>0</v>
      </c>
      <c r="AV177" s="12"/>
      <c r="AW177" s="13"/>
      <c r="AX177" s="11">
        <f t="shared" si="348"/>
        <v>0</v>
      </c>
      <c r="AY177" s="12"/>
      <c r="AZ177" s="13"/>
      <c r="BA177" s="11">
        <f t="shared" si="349"/>
        <v>0</v>
      </c>
      <c r="BB177" s="12"/>
      <c r="BC177" s="22"/>
      <c r="BD177" s="55">
        <f>SUM(G176:G185,J176:J185,M176:M185,P176:P185,S176:S185,V176:V185,Y176:Y185,AB176:AB185,AE176:AE185)</f>
        <v>1143000</v>
      </c>
    </row>
    <row r="178" spans="1:56" ht="15" customHeight="1">
      <c r="A178" s="645"/>
      <c r="B178" s="703"/>
      <c r="C178" s="705"/>
      <c r="D178" s="706"/>
      <c r="E178" s="653"/>
      <c r="F178" s="256" t="s">
        <v>36</v>
      </c>
      <c r="G178" s="24"/>
      <c r="H178" s="11">
        <f t="shared" si="334"/>
        <v>0</v>
      </c>
      <c r="I178" s="12"/>
      <c r="J178" s="13"/>
      <c r="K178" s="11">
        <f t="shared" si="335"/>
        <v>0</v>
      </c>
      <c r="L178" s="12"/>
      <c r="M178" s="13"/>
      <c r="N178" s="11">
        <f t="shared" si="336"/>
        <v>0</v>
      </c>
      <c r="O178" s="12"/>
      <c r="P178" s="13"/>
      <c r="Q178" s="11">
        <f t="shared" si="337"/>
        <v>0</v>
      </c>
      <c r="R178" s="12"/>
      <c r="S178" s="13"/>
      <c r="T178" s="11">
        <f t="shared" si="338"/>
        <v>0</v>
      </c>
      <c r="U178" s="12"/>
      <c r="V178" s="13"/>
      <c r="W178" s="11">
        <f t="shared" si="339"/>
        <v>0</v>
      </c>
      <c r="X178" s="12"/>
      <c r="Y178" s="13"/>
      <c r="Z178" s="11">
        <f t="shared" si="340"/>
        <v>0</v>
      </c>
      <c r="AA178" s="12"/>
      <c r="AB178" s="13"/>
      <c r="AC178" s="11">
        <f t="shared" si="341"/>
        <v>0</v>
      </c>
      <c r="AD178" s="12"/>
      <c r="AE178" s="13"/>
      <c r="AF178" s="11">
        <f t="shared" si="342"/>
        <v>0</v>
      </c>
      <c r="AG178" s="12"/>
      <c r="AH178" s="13"/>
      <c r="AI178" s="11">
        <f t="shared" si="343"/>
        <v>0</v>
      </c>
      <c r="AJ178" s="12"/>
      <c r="AK178" s="13"/>
      <c r="AL178" s="11">
        <f t="shared" si="344"/>
        <v>0</v>
      </c>
      <c r="AM178" s="12"/>
      <c r="AN178" s="13"/>
      <c r="AO178" s="11">
        <f t="shared" si="345"/>
        <v>0</v>
      </c>
      <c r="AP178" s="12"/>
      <c r="AQ178" s="13"/>
      <c r="AR178" s="11">
        <f t="shared" si="346"/>
        <v>0</v>
      </c>
      <c r="AS178" s="12"/>
      <c r="AT178" s="13"/>
      <c r="AU178" s="11">
        <f t="shared" si="347"/>
        <v>0</v>
      </c>
      <c r="AV178" s="12"/>
      <c r="AW178" s="13"/>
      <c r="AX178" s="11">
        <f t="shared" si="348"/>
        <v>0</v>
      </c>
      <c r="AY178" s="12"/>
      <c r="AZ178" s="13"/>
      <c r="BA178" s="11">
        <f t="shared" si="349"/>
        <v>0</v>
      </c>
      <c r="BB178" s="12"/>
      <c r="BC178" s="22"/>
      <c r="BD178" s="7" t="s">
        <v>37</v>
      </c>
    </row>
    <row r="179" spans="1:56">
      <c r="A179" s="645"/>
      <c r="B179" s="703"/>
      <c r="C179" s="705"/>
      <c r="D179" s="706"/>
      <c r="E179" s="653"/>
      <c r="F179" s="256" t="s">
        <v>38</v>
      </c>
      <c r="G179" s="24"/>
      <c r="H179" s="11">
        <f t="shared" si="334"/>
        <v>0</v>
      </c>
      <c r="I179" s="12"/>
      <c r="J179" s="13"/>
      <c r="K179" s="11">
        <f t="shared" si="335"/>
        <v>0</v>
      </c>
      <c r="L179" s="12"/>
      <c r="M179" s="13"/>
      <c r="N179" s="11">
        <f t="shared" si="336"/>
        <v>0</v>
      </c>
      <c r="O179" s="12"/>
      <c r="P179" s="13"/>
      <c r="Q179" s="11">
        <f t="shared" si="337"/>
        <v>0</v>
      </c>
      <c r="R179" s="12"/>
      <c r="S179" s="13"/>
      <c r="T179" s="11">
        <f t="shared" si="338"/>
        <v>0</v>
      </c>
      <c r="U179" s="12"/>
      <c r="V179" s="13"/>
      <c r="W179" s="11">
        <f t="shared" si="339"/>
        <v>0</v>
      </c>
      <c r="X179" s="12"/>
      <c r="Y179" s="13"/>
      <c r="Z179" s="11">
        <f t="shared" si="340"/>
        <v>0</v>
      </c>
      <c r="AA179" s="12"/>
      <c r="AB179" s="13"/>
      <c r="AC179" s="11">
        <f t="shared" si="341"/>
        <v>0</v>
      </c>
      <c r="AD179" s="12"/>
      <c r="AE179" s="13"/>
      <c r="AF179" s="11">
        <f t="shared" si="342"/>
        <v>0</v>
      </c>
      <c r="AG179" s="12"/>
      <c r="AH179" s="13"/>
      <c r="AI179" s="11">
        <f t="shared" si="343"/>
        <v>0</v>
      </c>
      <c r="AJ179" s="12"/>
      <c r="AK179" s="13"/>
      <c r="AL179" s="11">
        <f t="shared" si="344"/>
        <v>0</v>
      </c>
      <c r="AM179" s="12"/>
      <c r="AN179" s="13"/>
      <c r="AO179" s="11">
        <f t="shared" si="345"/>
        <v>0</v>
      </c>
      <c r="AP179" s="12"/>
      <c r="AQ179" s="13"/>
      <c r="AR179" s="11">
        <f t="shared" si="346"/>
        <v>0</v>
      </c>
      <c r="AS179" s="12"/>
      <c r="AT179" s="13"/>
      <c r="AU179" s="11">
        <f t="shared" si="347"/>
        <v>0</v>
      </c>
      <c r="AV179" s="12"/>
      <c r="AW179" s="13"/>
      <c r="AX179" s="11">
        <f t="shared" si="348"/>
        <v>0</v>
      </c>
      <c r="AY179" s="12"/>
      <c r="AZ179" s="13"/>
      <c r="BA179" s="11">
        <f t="shared" si="349"/>
        <v>0</v>
      </c>
      <c r="BB179" s="12"/>
      <c r="BC179" s="22"/>
      <c r="BD179" s="55">
        <f>SUM(H176:H185,K176:K185,N176:N185,Q176:Q185,T176:T185,W176:W185,Z176:Z185,AC176:AC185,Z176:Z185,AF176:AF185)</f>
        <v>0</v>
      </c>
    </row>
    <row r="180" spans="1:56" ht="15" customHeight="1">
      <c r="A180" s="645"/>
      <c r="B180" s="703"/>
      <c r="C180" s="705"/>
      <c r="D180" s="706"/>
      <c r="E180" s="653"/>
      <c r="F180" s="256" t="s">
        <v>39</v>
      </c>
      <c r="G180" s="24"/>
      <c r="H180" s="11">
        <f t="shared" si="334"/>
        <v>0</v>
      </c>
      <c r="I180" s="12"/>
      <c r="J180" s="13"/>
      <c r="K180" s="11">
        <f t="shared" si="335"/>
        <v>0</v>
      </c>
      <c r="L180" s="12"/>
      <c r="M180" s="13"/>
      <c r="N180" s="11">
        <f t="shared" si="336"/>
        <v>0</v>
      </c>
      <c r="O180" s="12"/>
      <c r="P180" s="13"/>
      <c r="Q180" s="11">
        <f t="shared" si="337"/>
        <v>0</v>
      </c>
      <c r="R180" s="12"/>
      <c r="S180" s="13"/>
      <c r="T180" s="11">
        <f t="shared" si="338"/>
        <v>0</v>
      </c>
      <c r="U180" s="12"/>
      <c r="V180" s="13"/>
      <c r="W180" s="11">
        <f t="shared" si="339"/>
        <v>0</v>
      </c>
      <c r="X180" s="12"/>
      <c r="Y180" s="13"/>
      <c r="Z180" s="11">
        <f t="shared" si="340"/>
        <v>0</v>
      </c>
      <c r="AA180" s="12"/>
      <c r="AB180" s="13"/>
      <c r="AC180" s="11">
        <f t="shared" si="341"/>
        <v>0</v>
      </c>
      <c r="AD180" s="12"/>
      <c r="AE180" s="13"/>
      <c r="AF180" s="11">
        <f t="shared" si="342"/>
        <v>0</v>
      </c>
      <c r="AG180" s="12"/>
      <c r="AH180" s="13"/>
      <c r="AI180" s="11">
        <f t="shared" si="343"/>
        <v>0</v>
      </c>
      <c r="AJ180" s="12"/>
      <c r="AK180" s="13"/>
      <c r="AL180" s="11">
        <f t="shared" si="344"/>
        <v>0</v>
      </c>
      <c r="AM180" s="12"/>
      <c r="AN180" s="13"/>
      <c r="AO180" s="11">
        <f t="shared" si="345"/>
        <v>0</v>
      </c>
      <c r="AP180" s="12"/>
      <c r="AQ180" s="13"/>
      <c r="AR180" s="11">
        <f t="shared" si="346"/>
        <v>0</v>
      </c>
      <c r="AS180" s="12"/>
      <c r="AT180" s="13"/>
      <c r="AU180" s="11">
        <f t="shared" si="347"/>
        <v>0</v>
      </c>
      <c r="AV180" s="12"/>
      <c r="AW180" s="13"/>
      <c r="AX180" s="11">
        <f t="shared" si="348"/>
        <v>0</v>
      </c>
      <c r="AY180" s="12"/>
      <c r="AZ180" s="13"/>
      <c r="BA180" s="11">
        <f t="shared" si="349"/>
        <v>0</v>
      </c>
      <c r="BB180" s="12"/>
      <c r="BC180" s="22"/>
      <c r="BD180" s="7" t="s">
        <v>40</v>
      </c>
    </row>
    <row r="181" spans="1:56" ht="15" customHeight="1">
      <c r="A181" s="645"/>
      <c r="B181" s="703"/>
      <c r="C181" s="705"/>
      <c r="D181" s="706"/>
      <c r="E181" s="653"/>
      <c r="F181" s="256" t="s">
        <v>41</v>
      </c>
      <c r="G181" s="24"/>
      <c r="H181" s="11"/>
      <c r="I181" s="12"/>
      <c r="J181" s="13"/>
      <c r="K181" s="11"/>
      <c r="L181" s="12"/>
      <c r="M181" s="13"/>
      <c r="N181" s="11"/>
      <c r="O181" s="12"/>
      <c r="P181" s="13"/>
      <c r="Q181" s="11"/>
      <c r="R181" s="12"/>
      <c r="S181" s="13"/>
      <c r="T181" s="11"/>
      <c r="U181" s="12"/>
      <c r="V181" s="13"/>
      <c r="W181" s="11"/>
      <c r="X181" s="12"/>
      <c r="Y181" s="13"/>
      <c r="Z181" s="11"/>
      <c r="AA181" s="12"/>
      <c r="AB181" s="13"/>
      <c r="AC181" s="11"/>
      <c r="AD181" s="12"/>
      <c r="AE181" s="13"/>
      <c r="AF181" s="11">
        <f t="shared" si="342"/>
        <v>0</v>
      </c>
      <c r="AG181" s="12"/>
      <c r="AH181" s="13"/>
      <c r="AI181" s="11"/>
      <c r="AJ181" s="12"/>
      <c r="AK181" s="13"/>
      <c r="AL181" s="11"/>
      <c r="AM181" s="12"/>
      <c r="AN181" s="13"/>
      <c r="AO181" s="11"/>
      <c r="AP181" s="12"/>
      <c r="AQ181" s="13"/>
      <c r="AR181" s="11"/>
      <c r="AS181" s="12"/>
      <c r="AT181" s="13"/>
      <c r="AU181" s="11"/>
      <c r="AV181" s="12"/>
      <c r="AW181" s="13"/>
      <c r="AX181" s="11"/>
      <c r="AY181" s="12"/>
      <c r="AZ181" s="13"/>
      <c r="BA181" s="11"/>
      <c r="BB181" s="12"/>
      <c r="BC181" s="22"/>
      <c r="BD181" s="7"/>
    </row>
    <row r="182" spans="1:56">
      <c r="A182" s="645"/>
      <c r="B182" s="703"/>
      <c r="C182" s="705"/>
      <c r="D182" s="706"/>
      <c r="E182" s="653"/>
      <c r="F182" s="256" t="s">
        <v>42</v>
      </c>
      <c r="G182" s="24"/>
      <c r="H182" s="11">
        <f t="shared" si="334"/>
        <v>0</v>
      </c>
      <c r="I182" s="12"/>
      <c r="J182" s="13"/>
      <c r="K182" s="11">
        <f t="shared" si="335"/>
        <v>0</v>
      </c>
      <c r="L182" s="12"/>
      <c r="M182" s="13"/>
      <c r="N182" s="11">
        <f t="shared" si="336"/>
        <v>0</v>
      </c>
      <c r="O182" s="12"/>
      <c r="P182" s="13"/>
      <c r="Q182" s="11">
        <f t="shared" si="337"/>
        <v>0</v>
      </c>
      <c r="R182" s="12"/>
      <c r="S182" s="13"/>
      <c r="T182" s="11">
        <f t="shared" si="338"/>
        <v>0</v>
      </c>
      <c r="U182" s="12"/>
      <c r="V182" s="13"/>
      <c r="W182" s="11">
        <f t="shared" si="339"/>
        <v>0</v>
      </c>
      <c r="X182" s="12"/>
      <c r="Y182" s="13"/>
      <c r="Z182" s="11">
        <f t="shared" si="340"/>
        <v>0</v>
      </c>
      <c r="AA182" s="12"/>
      <c r="AB182" s="13"/>
      <c r="AC182" s="11">
        <f t="shared" si="341"/>
        <v>0</v>
      </c>
      <c r="AD182" s="12"/>
      <c r="AE182" s="13"/>
      <c r="AF182" s="11">
        <f t="shared" si="342"/>
        <v>0</v>
      </c>
      <c r="AG182" s="12"/>
      <c r="AH182" s="13"/>
      <c r="AI182" s="11">
        <f t="shared" si="343"/>
        <v>0</v>
      </c>
      <c r="AJ182" s="12"/>
      <c r="AK182" s="13"/>
      <c r="AL182" s="11">
        <f t="shared" si="344"/>
        <v>0</v>
      </c>
      <c r="AM182" s="12"/>
      <c r="AN182" s="13"/>
      <c r="AO182" s="11">
        <f t="shared" si="345"/>
        <v>0</v>
      </c>
      <c r="AP182" s="12"/>
      <c r="AQ182" s="13"/>
      <c r="AR182" s="11">
        <f t="shared" si="346"/>
        <v>0</v>
      </c>
      <c r="AS182" s="12"/>
      <c r="AT182" s="13"/>
      <c r="AU182" s="11">
        <f t="shared" ref="AU182:AU185" si="350">AT182-AV182</f>
        <v>0</v>
      </c>
      <c r="AV182" s="12"/>
      <c r="AW182" s="13"/>
      <c r="AX182" s="11">
        <f t="shared" ref="AX182:AX185" si="351">AW182-AY182</f>
        <v>0</v>
      </c>
      <c r="AY182" s="12"/>
      <c r="AZ182" s="13"/>
      <c r="BA182" s="11">
        <f t="shared" ref="BA182:BA185" si="352">AZ182-BB182</f>
        <v>0</v>
      </c>
      <c r="BB182" s="12"/>
      <c r="BC182" s="22"/>
      <c r="BD182" s="55">
        <f>SUM(I176:I185,L176:L185,O176:O185,R176:R185,U176:U185,X176:X185,AA176:AA185,AD176:AD185,AG176:AG185)</f>
        <v>1143000</v>
      </c>
    </row>
    <row r="183" spans="1:56">
      <c r="A183" s="645"/>
      <c r="B183" s="703"/>
      <c r="C183" s="705"/>
      <c r="D183" s="706"/>
      <c r="E183" s="653"/>
      <c r="F183" s="256" t="s">
        <v>43</v>
      </c>
      <c r="G183" s="24"/>
      <c r="H183" s="11">
        <f t="shared" si="334"/>
        <v>0</v>
      </c>
      <c r="I183" s="12"/>
      <c r="J183" s="13"/>
      <c r="K183" s="11">
        <f t="shared" si="335"/>
        <v>0</v>
      </c>
      <c r="L183" s="12"/>
      <c r="M183" s="13"/>
      <c r="N183" s="11">
        <f t="shared" si="336"/>
        <v>0</v>
      </c>
      <c r="O183" s="12"/>
      <c r="P183" s="13"/>
      <c r="Q183" s="11">
        <f t="shared" si="337"/>
        <v>0</v>
      </c>
      <c r="R183" s="12"/>
      <c r="S183" s="13"/>
      <c r="T183" s="11">
        <f t="shared" si="338"/>
        <v>0</v>
      </c>
      <c r="U183" s="12"/>
      <c r="V183" s="13"/>
      <c r="W183" s="11">
        <f t="shared" si="339"/>
        <v>0</v>
      </c>
      <c r="X183" s="12"/>
      <c r="Y183" s="13"/>
      <c r="Z183" s="11">
        <f t="shared" si="340"/>
        <v>0</v>
      </c>
      <c r="AA183" s="12"/>
      <c r="AB183" s="13"/>
      <c r="AC183" s="11">
        <f t="shared" si="341"/>
        <v>0</v>
      </c>
      <c r="AD183" s="12"/>
      <c r="AE183" s="13"/>
      <c r="AF183" s="11">
        <f t="shared" si="342"/>
        <v>0</v>
      </c>
      <c r="AG183" s="12"/>
      <c r="AH183" s="13"/>
      <c r="AI183" s="11">
        <f t="shared" si="343"/>
        <v>0</v>
      </c>
      <c r="AJ183" s="12"/>
      <c r="AK183" s="13"/>
      <c r="AL183" s="11">
        <f t="shared" si="344"/>
        <v>0</v>
      </c>
      <c r="AM183" s="12"/>
      <c r="AN183" s="13"/>
      <c r="AO183" s="11">
        <f t="shared" si="345"/>
        <v>0</v>
      </c>
      <c r="AP183" s="12"/>
      <c r="AQ183" s="13"/>
      <c r="AR183" s="11">
        <f t="shared" si="346"/>
        <v>0</v>
      </c>
      <c r="AS183" s="12"/>
      <c r="AT183" s="13"/>
      <c r="AU183" s="11">
        <f t="shared" si="350"/>
        <v>0</v>
      </c>
      <c r="AV183" s="12"/>
      <c r="AW183" s="13"/>
      <c r="AX183" s="11">
        <f t="shared" si="351"/>
        <v>0</v>
      </c>
      <c r="AY183" s="12"/>
      <c r="AZ183" s="13"/>
      <c r="BA183" s="11">
        <f t="shared" si="352"/>
        <v>0</v>
      </c>
      <c r="BB183" s="12"/>
      <c r="BC183" s="22"/>
      <c r="BD183" s="7" t="s">
        <v>44</v>
      </c>
    </row>
    <row r="184" spans="1:56">
      <c r="A184" s="645"/>
      <c r="B184" s="703"/>
      <c r="C184" s="705"/>
      <c r="D184" s="706"/>
      <c r="E184" s="653"/>
      <c r="F184" s="256" t="s">
        <v>45</v>
      </c>
      <c r="G184" s="24"/>
      <c r="H184" s="11">
        <f t="shared" si="334"/>
        <v>0</v>
      </c>
      <c r="I184" s="12"/>
      <c r="J184" s="13"/>
      <c r="K184" s="11">
        <f t="shared" si="335"/>
        <v>0</v>
      </c>
      <c r="L184" s="12"/>
      <c r="M184" s="13"/>
      <c r="N184" s="11">
        <f t="shared" si="336"/>
        <v>0</v>
      </c>
      <c r="O184" s="12"/>
      <c r="P184" s="13"/>
      <c r="Q184" s="11">
        <f t="shared" si="337"/>
        <v>0</v>
      </c>
      <c r="R184" s="12"/>
      <c r="S184" s="13"/>
      <c r="T184" s="11">
        <f t="shared" si="338"/>
        <v>0</v>
      </c>
      <c r="U184" s="12"/>
      <c r="V184" s="13"/>
      <c r="W184" s="11">
        <f t="shared" si="339"/>
        <v>0</v>
      </c>
      <c r="X184" s="12"/>
      <c r="Y184" s="13"/>
      <c r="Z184" s="11">
        <f t="shared" si="340"/>
        <v>0</v>
      </c>
      <c r="AA184" s="12"/>
      <c r="AB184" s="13"/>
      <c r="AC184" s="11">
        <f t="shared" si="341"/>
        <v>0</v>
      </c>
      <c r="AD184" s="12"/>
      <c r="AE184" s="13"/>
      <c r="AF184" s="11">
        <f t="shared" si="342"/>
        <v>0</v>
      </c>
      <c r="AG184" s="12"/>
      <c r="AH184" s="13"/>
      <c r="AI184" s="11">
        <f t="shared" si="343"/>
        <v>0</v>
      </c>
      <c r="AJ184" s="12"/>
      <c r="AK184" s="13"/>
      <c r="AL184" s="11">
        <f t="shared" si="344"/>
        <v>0</v>
      </c>
      <c r="AM184" s="12"/>
      <c r="AN184" s="13"/>
      <c r="AO184" s="11">
        <f t="shared" si="345"/>
        <v>0</v>
      </c>
      <c r="AP184" s="12"/>
      <c r="AQ184" s="13"/>
      <c r="AR184" s="11">
        <f t="shared" si="346"/>
        <v>0</v>
      </c>
      <c r="AS184" s="12"/>
      <c r="AT184" s="13"/>
      <c r="AU184" s="11">
        <f t="shared" si="350"/>
        <v>0</v>
      </c>
      <c r="AV184" s="12"/>
      <c r="AW184" s="13"/>
      <c r="AX184" s="11">
        <f t="shared" si="351"/>
        <v>0</v>
      </c>
      <c r="AY184" s="12"/>
      <c r="AZ184" s="13"/>
      <c r="BA184" s="11">
        <f t="shared" si="352"/>
        <v>0</v>
      </c>
      <c r="BB184" s="12"/>
      <c r="BC184" s="22"/>
      <c r="BD184" s="243">
        <f>BD182/BD177</f>
        <v>1</v>
      </c>
    </row>
    <row r="185" spans="1:56">
      <c r="A185" s="646"/>
      <c r="B185" s="704"/>
      <c r="C185" s="676"/>
      <c r="D185" s="707"/>
      <c r="E185" s="654"/>
      <c r="F185" s="258" t="s">
        <v>46</v>
      </c>
      <c r="G185" s="366">
        <v>127000</v>
      </c>
      <c r="H185" s="367">
        <f t="shared" si="334"/>
        <v>0</v>
      </c>
      <c r="I185" s="368">
        <v>127000</v>
      </c>
      <c r="J185" s="369">
        <v>127000</v>
      </c>
      <c r="K185" s="367">
        <f t="shared" si="335"/>
        <v>0</v>
      </c>
      <c r="L185" s="368">
        <v>127000</v>
      </c>
      <c r="M185" s="369">
        <v>127000</v>
      </c>
      <c r="N185" s="367">
        <f t="shared" si="336"/>
        <v>0</v>
      </c>
      <c r="O185" s="368">
        <v>127000</v>
      </c>
      <c r="P185" s="369">
        <v>127000</v>
      </c>
      <c r="Q185" s="367">
        <f t="shared" si="337"/>
        <v>0</v>
      </c>
      <c r="R185" s="368">
        <v>127000</v>
      </c>
      <c r="S185" s="369">
        <v>127000</v>
      </c>
      <c r="T185" s="367">
        <f t="shared" si="338"/>
        <v>0</v>
      </c>
      <c r="U185" s="368">
        <v>127000</v>
      </c>
      <c r="V185" s="369">
        <v>127000</v>
      </c>
      <c r="W185" s="367">
        <f t="shared" si="339"/>
        <v>0</v>
      </c>
      <c r="X185" s="368">
        <v>127000</v>
      </c>
      <c r="Y185" s="369">
        <v>127000</v>
      </c>
      <c r="Z185" s="367">
        <f t="shared" si="340"/>
        <v>0</v>
      </c>
      <c r="AA185" s="368">
        <v>127000</v>
      </c>
      <c r="AB185" s="369">
        <v>127000</v>
      </c>
      <c r="AC185" s="367">
        <f t="shared" si="341"/>
        <v>0</v>
      </c>
      <c r="AD185" s="368">
        <v>127000</v>
      </c>
      <c r="AE185" s="369">
        <v>127000</v>
      </c>
      <c r="AF185" s="367">
        <f t="shared" si="342"/>
        <v>0</v>
      </c>
      <c r="AG185" s="368">
        <v>127000</v>
      </c>
      <c r="AH185" s="369">
        <v>127000</v>
      </c>
      <c r="AI185" s="367">
        <f>AH185-AJ185</f>
        <v>0</v>
      </c>
      <c r="AJ185" s="368">
        <v>127000</v>
      </c>
      <c r="AK185" s="369">
        <v>127000</v>
      </c>
      <c r="AL185" s="367">
        <f>AK185-AM185</f>
        <v>0</v>
      </c>
      <c r="AM185" s="368">
        <v>127000</v>
      </c>
      <c r="AN185" s="369">
        <v>127000</v>
      </c>
      <c r="AO185" s="367">
        <f>AN185-AP185</f>
        <v>127000</v>
      </c>
      <c r="AP185" s="368"/>
      <c r="AQ185" s="369">
        <v>127000</v>
      </c>
      <c r="AR185" s="367">
        <f>AQ185-AS185</f>
        <v>127000</v>
      </c>
      <c r="AS185" s="368"/>
      <c r="AT185" s="369">
        <v>127000</v>
      </c>
      <c r="AU185" s="367">
        <f t="shared" si="350"/>
        <v>127000</v>
      </c>
      <c r="AV185" s="368"/>
      <c r="AW185" s="554"/>
      <c r="AX185" s="555">
        <f t="shared" si="351"/>
        <v>0</v>
      </c>
      <c r="AY185" s="556"/>
      <c r="AZ185" s="554"/>
      <c r="BA185" s="555">
        <f t="shared" si="352"/>
        <v>0</v>
      </c>
      <c r="BB185" s="556"/>
      <c r="BC185" s="23"/>
      <c r="BD185" s="56"/>
    </row>
    <row r="186" spans="1:56" ht="20.25" customHeight="1">
      <c r="A186" s="679" t="s">
        <v>20</v>
      </c>
      <c r="B186" s="680" t="s">
        <v>21</v>
      </c>
      <c r="C186" s="657" t="s">
        <v>22</v>
      </c>
      <c r="D186" s="680" t="s">
        <v>23</v>
      </c>
      <c r="E186" s="657" t="s">
        <v>24</v>
      </c>
      <c r="F186" s="681" t="s">
        <v>25</v>
      </c>
      <c r="G186" s="635" t="s">
        <v>26</v>
      </c>
      <c r="H186" s="636" t="s">
        <v>27</v>
      </c>
      <c r="I186" s="637" t="s">
        <v>28</v>
      </c>
      <c r="J186" s="635" t="s">
        <v>26</v>
      </c>
      <c r="K186" s="636" t="s">
        <v>27</v>
      </c>
      <c r="L186" s="637" t="s">
        <v>28</v>
      </c>
      <c r="M186" s="635" t="s">
        <v>26</v>
      </c>
      <c r="N186" s="636" t="s">
        <v>27</v>
      </c>
      <c r="O186" s="637" t="s">
        <v>28</v>
      </c>
      <c r="P186" s="635" t="s">
        <v>26</v>
      </c>
      <c r="Q186" s="636" t="s">
        <v>27</v>
      </c>
      <c r="R186" s="637" t="s">
        <v>28</v>
      </c>
      <c r="S186" s="635" t="s">
        <v>26</v>
      </c>
      <c r="T186" s="636" t="s">
        <v>27</v>
      </c>
      <c r="U186" s="637" t="s">
        <v>28</v>
      </c>
      <c r="V186" s="635" t="s">
        <v>26</v>
      </c>
      <c r="W186" s="636" t="s">
        <v>27</v>
      </c>
      <c r="X186" s="637" t="s">
        <v>28</v>
      </c>
      <c r="Y186" s="635" t="s">
        <v>26</v>
      </c>
      <c r="Z186" s="636" t="s">
        <v>27</v>
      </c>
      <c r="AA186" s="637" t="s">
        <v>28</v>
      </c>
      <c r="AB186" s="635" t="s">
        <v>26</v>
      </c>
      <c r="AC186" s="636" t="s">
        <v>27</v>
      </c>
      <c r="AD186" s="637" t="s">
        <v>28</v>
      </c>
      <c r="AE186" s="635" t="s">
        <v>26</v>
      </c>
      <c r="AF186" s="636" t="s">
        <v>27</v>
      </c>
      <c r="AG186" s="637" t="s">
        <v>28</v>
      </c>
      <c r="AH186" s="635" t="s">
        <v>26</v>
      </c>
      <c r="AI186" s="636" t="s">
        <v>27</v>
      </c>
      <c r="AJ186" s="637" t="s">
        <v>28</v>
      </c>
      <c r="AK186" s="635" t="s">
        <v>26</v>
      </c>
      <c r="AL186" s="636" t="s">
        <v>27</v>
      </c>
      <c r="AM186" s="637" t="s">
        <v>28</v>
      </c>
      <c r="AN186" s="635" t="s">
        <v>26</v>
      </c>
      <c r="AO186" s="636" t="s">
        <v>27</v>
      </c>
      <c r="AP186" s="637" t="s">
        <v>28</v>
      </c>
      <c r="AQ186" s="635" t="s">
        <v>26</v>
      </c>
      <c r="AR186" s="636" t="s">
        <v>27</v>
      </c>
      <c r="AS186" s="637" t="s">
        <v>28</v>
      </c>
      <c r="AT186" s="635" t="s">
        <v>26</v>
      </c>
      <c r="AU186" s="636" t="s">
        <v>27</v>
      </c>
      <c r="AV186" s="637" t="s">
        <v>28</v>
      </c>
      <c r="AW186" s="635" t="s">
        <v>26</v>
      </c>
      <c r="AX186" s="636" t="s">
        <v>27</v>
      </c>
      <c r="AY186" s="637" t="s">
        <v>28</v>
      </c>
      <c r="AZ186" s="635" t="s">
        <v>26</v>
      </c>
      <c r="BA186" s="636" t="s">
        <v>27</v>
      </c>
      <c r="BB186" s="637" t="s">
        <v>28</v>
      </c>
      <c r="BC186" s="635" t="s">
        <v>26</v>
      </c>
      <c r="BD186" s="665" t="s">
        <v>29</v>
      </c>
    </row>
    <row r="187" spans="1:56" ht="25.5" customHeight="1">
      <c r="A187" s="661"/>
      <c r="B187" s="663"/>
      <c r="C187" s="636"/>
      <c r="D187" s="663"/>
      <c r="E187" s="636"/>
      <c r="F187" s="671"/>
      <c r="G187" s="635"/>
      <c r="H187" s="636"/>
      <c r="I187" s="637"/>
      <c r="J187" s="635"/>
      <c r="K187" s="636"/>
      <c r="L187" s="637"/>
      <c r="M187" s="635"/>
      <c r="N187" s="636"/>
      <c r="O187" s="637"/>
      <c r="P187" s="635"/>
      <c r="Q187" s="636"/>
      <c r="R187" s="637"/>
      <c r="S187" s="635"/>
      <c r="T187" s="636"/>
      <c r="U187" s="637"/>
      <c r="V187" s="635"/>
      <c r="W187" s="636"/>
      <c r="X187" s="637"/>
      <c r="Y187" s="635"/>
      <c r="Z187" s="636"/>
      <c r="AA187" s="637"/>
      <c r="AB187" s="635"/>
      <c r="AC187" s="636"/>
      <c r="AD187" s="637"/>
      <c r="AE187" s="635"/>
      <c r="AF187" s="636"/>
      <c r="AG187" s="637"/>
      <c r="AH187" s="635"/>
      <c r="AI187" s="636"/>
      <c r="AJ187" s="637"/>
      <c r="AK187" s="635"/>
      <c r="AL187" s="636"/>
      <c r="AM187" s="637"/>
      <c r="AN187" s="635"/>
      <c r="AO187" s="636"/>
      <c r="AP187" s="637"/>
      <c r="AQ187" s="635"/>
      <c r="AR187" s="636"/>
      <c r="AS187" s="637"/>
      <c r="AT187" s="635"/>
      <c r="AU187" s="636"/>
      <c r="AV187" s="637"/>
      <c r="AW187" s="635"/>
      <c r="AX187" s="636"/>
      <c r="AY187" s="637"/>
      <c r="AZ187" s="635"/>
      <c r="BA187" s="636"/>
      <c r="BB187" s="637"/>
      <c r="BC187" s="635"/>
      <c r="BD187" s="665"/>
    </row>
    <row r="188" spans="1:56" ht="25.5" customHeight="1">
      <c r="A188" s="645" t="s">
        <v>83</v>
      </c>
      <c r="B188" s="647">
        <v>3009</v>
      </c>
      <c r="C188" s="649">
        <v>2100002</v>
      </c>
      <c r="D188" s="651" t="s">
        <v>84</v>
      </c>
      <c r="E188" s="653" t="s">
        <v>52</v>
      </c>
      <c r="F188" s="256" t="s">
        <v>33</v>
      </c>
      <c r="G188" s="24"/>
      <c r="H188" s="9">
        <f t="shared" ref="H188:H193" si="353">G188-I188</f>
        <v>0</v>
      </c>
      <c r="I188" s="10"/>
      <c r="J188" s="3"/>
      <c r="K188" s="9">
        <f t="shared" ref="K188:K193" si="354">J188-L188</f>
        <v>0</v>
      </c>
      <c r="L188" s="10"/>
      <c r="M188" s="3"/>
      <c r="N188" s="9">
        <f t="shared" ref="N188:N193" si="355">M188-O188</f>
        <v>0</v>
      </c>
      <c r="O188" s="10"/>
      <c r="P188" s="3"/>
      <c r="Q188" s="9">
        <f t="shared" ref="Q188:Q193" si="356">P188-R188</f>
        <v>0</v>
      </c>
      <c r="R188" s="10"/>
      <c r="S188" s="3"/>
      <c r="T188" s="9">
        <f t="shared" ref="T188:T193" si="357">S188-U188</f>
        <v>0</v>
      </c>
      <c r="U188" s="10"/>
      <c r="V188" s="3"/>
      <c r="W188" s="9">
        <f t="shared" ref="W188:W195" si="358">V188-X188</f>
        <v>0</v>
      </c>
      <c r="X188" s="10"/>
      <c r="Y188" s="361">
        <v>250000</v>
      </c>
      <c r="Z188" s="364">
        <f t="shared" ref="Z188" si="359">Y188-AA188</f>
        <v>0</v>
      </c>
      <c r="AA188" s="365">
        <v>250000</v>
      </c>
      <c r="AB188" s="24"/>
      <c r="AC188" s="9">
        <f t="shared" ref="AC188:AC193" si="360">AB188-AD188</f>
        <v>0</v>
      </c>
      <c r="AD188" s="10"/>
      <c r="AE188" s="24"/>
      <c r="AF188" s="9">
        <f t="shared" ref="AF188:AF193" si="361">AE188-AG188</f>
        <v>0</v>
      </c>
      <c r="AG188" s="10"/>
      <c r="AH188" s="3"/>
      <c r="AI188" s="9">
        <f t="shared" ref="AI188:AI198" si="362">AH188-AJ188</f>
        <v>0</v>
      </c>
      <c r="AJ188" s="10"/>
      <c r="AK188" s="3"/>
      <c r="AL188" s="9">
        <f t="shared" ref="AL188:AL198" si="363">AK188-AM188</f>
        <v>0</v>
      </c>
      <c r="AM188" s="10"/>
      <c r="AN188" s="3"/>
      <c r="AO188" s="9">
        <f t="shared" ref="AO188:AO198" si="364">AN188-AP188</f>
        <v>0</v>
      </c>
      <c r="AP188" s="10"/>
      <c r="AQ188" s="3"/>
      <c r="AR188" s="9">
        <f t="shared" ref="AR188:AR198" si="365">AQ188-AS188</f>
        <v>0</v>
      </c>
      <c r="AS188" s="10"/>
      <c r="AT188" s="3"/>
      <c r="AU188" s="9">
        <f t="shared" ref="AU188:AU193" si="366">AT188-AV188</f>
        <v>0</v>
      </c>
      <c r="AV188" s="10"/>
      <c r="AW188" s="3"/>
      <c r="AX188" s="9">
        <f t="shared" ref="AX188:AX193" si="367">AW188-AY188</f>
        <v>0</v>
      </c>
      <c r="AY188" s="10"/>
      <c r="AZ188" s="3"/>
      <c r="BA188" s="9">
        <f t="shared" ref="BA188:BA193" si="368">AZ188-BB188</f>
        <v>0</v>
      </c>
      <c r="BB188" s="10"/>
      <c r="BC188" s="3"/>
      <c r="BD188" s="4" t="s">
        <v>34</v>
      </c>
    </row>
    <row r="189" spans="1:56" ht="13.5" customHeight="1">
      <c r="A189" s="645"/>
      <c r="B189" s="647"/>
      <c r="C189" s="649"/>
      <c r="D189" s="651"/>
      <c r="E189" s="653"/>
      <c r="F189" s="256" t="s">
        <v>35</v>
      </c>
      <c r="G189" s="24"/>
      <c r="H189" s="11">
        <f t="shared" si="353"/>
        <v>0</v>
      </c>
      <c r="I189" s="12"/>
      <c r="J189" s="3"/>
      <c r="K189" s="11">
        <f t="shared" si="354"/>
        <v>0</v>
      </c>
      <c r="L189" s="12"/>
      <c r="M189" s="3"/>
      <c r="N189" s="11">
        <f t="shared" si="355"/>
        <v>0</v>
      </c>
      <c r="O189" s="12"/>
      <c r="P189" s="3"/>
      <c r="Q189" s="11">
        <f t="shared" si="356"/>
        <v>0</v>
      </c>
      <c r="R189" s="12"/>
      <c r="S189" s="361">
        <f>SUM(36615+53693)</f>
        <v>90308</v>
      </c>
      <c r="T189" s="362">
        <f t="shared" si="357"/>
        <v>0</v>
      </c>
      <c r="U189" s="363">
        <v>90308</v>
      </c>
      <c r="V189" s="3"/>
      <c r="W189" s="11">
        <f t="shared" si="358"/>
        <v>0</v>
      </c>
      <c r="X189" s="12"/>
      <c r="Y189" s="3"/>
      <c r="Z189" s="11">
        <f t="shared" ref="Z189:Z198" si="369">Y189-AA189</f>
        <v>0</v>
      </c>
      <c r="AA189" s="12"/>
      <c r="AB189" s="24"/>
      <c r="AC189" s="11">
        <f t="shared" si="360"/>
        <v>0</v>
      </c>
      <c r="AD189" s="12"/>
      <c r="AE189" s="24"/>
      <c r="AF189" s="11">
        <f t="shared" si="361"/>
        <v>0</v>
      </c>
      <c r="AG189" s="12"/>
      <c r="AH189" s="3"/>
      <c r="AI189" s="11">
        <f t="shared" si="362"/>
        <v>0</v>
      </c>
      <c r="AJ189" s="12"/>
      <c r="AK189" s="3"/>
      <c r="AL189" s="11">
        <f t="shared" si="363"/>
        <v>0</v>
      </c>
      <c r="AM189" s="12"/>
      <c r="AN189" s="3"/>
      <c r="AO189" s="11">
        <f t="shared" si="364"/>
        <v>0</v>
      </c>
      <c r="AP189" s="12"/>
      <c r="AQ189" s="3"/>
      <c r="AR189" s="11">
        <f t="shared" si="365"/>
        <v>0</v>
      </c>
      <c r="AS189" s="12"/>
      <c r="AT189" s="3"/>
      <c r="AU189" s="11">
        <f t="shared" si="366"/>
        <v>0</v>
      </c>
      <c r="AV189" s="12"/>
      <c r="AW189" s="3"/>
      <c r="AX189" s="11">
        <f t="shared" si="367"/>
        <v>0</v>
      </c>
      <c r="AY189" s="12"/>
      <c r="AZ189" s="3"/>
      <c r="BA189" s="11">
        <f t="shared" si="368"/>
        <v>0</v>
      </c>
      <c r="BB189" s="12"/>
      <c r="BC189" s="3"/>
      <c r="BD189" s="55">
        <f>SUM(G188:G198,J188:J198,M188:M198,P188:P198,S188:S198,V188:V198,Y188:Y198,AB188:AB198,AE188:AE198)</f>
        <v>340308</v>
      </c>
    </row>
    <row r="190" spans="1:56" ht="13.5" customHeight="1">
      <c r="A190" s="645"/>
      <c r="B190" s="647"/>
      <c r="C190" s="649"/>
      <c r="D190" s="651"/>
      <c r="E190" s="653"/>
      <c r="F190" s="256" t="s">
        <v>36</v>
      </c>
      <c r="G190" s="24"/>
      <c r="H190" s="11">
        <f t="shared" si="353"/>
        <v>0</v>
      </c>
      <c r="I190" s="12"/>
      <c r="J190" s="3"/>
      <c r="K190" s="11">
        <f t="shared" si="354"/>
        <v>0</v>
      </c>
      <c r="L190" s="12"/>
      <c r="M190" s="3"/>
      <c r="N190" s="11">
        <f t="shared" si="355"/>
        <v>0</v>
      </c>
      <c r="O190" s="12"/>
      <c r="P190" s="3"/>
      <c r="Q190" s="11">
        <f t="shared" si="356"/>
        <v>0</v>
      </c>
      <c r="R190" s="12"/>
      <c r="S190" s="3"/>
      <c r="T190" s="11">
        <f t="shared" si="357"/>
        <v>0</v>
      </c>
      <c r="U190" s="12"/>
      <c r="V190" s="3"/>
      <c r="W190" s="11">
        <f t="shared" si="358"/>
        <v>0</v>
      </c>
      <c r="X190" s="12"/>
      <c r="Y190" s="3"/>
      <c r="Z190" s="11">
        <f t="shared" si="369"/>
        <v>0</v>
      </c>
      <c r="AA190" s="12"/>
      <c r="AB190" s="24"/>
      <c r="AC190" s="11">
        <f t="shared" si="360"/>
        <v>0</v>
      </c>
      <c r="AD190" s="12"/>
      <c r="AE190" s="24"/>
      <c r="AF190" s="11">
        <f t="shared" si="361"/>
        <v>0</v>
      </c>
      <c r="AG190" s="12"/>
      <c r="AH190" s="3"/>
      <c r="AI190" s="11">
        <f t="shared" si="362"/>
        <v>0</v>
      </c>
      <c r="AJ190" s="12"/>
      <c r="AK190" s="3"/>
      <c r="AL190" s="11">
        <f t="shared" si="363"/>
        <v>0</v>
      </c>
      <c r="AM190" s="12"/>
      <c r="AN190" s="3"/>
      <c r="AO190" s="11">
        <f t="shared" si="364"/>
        <v>0</v>
      </c>
      <c r="AP190" s="12"/>
      <c r="AQ190" s="3"/>
      <c r="AR190" s="11">
        <f t="shared" si="365"/>
        <v>0</v>
      </c>
      <c r="AS190" s="12"/>
      <c r="AT190" s="3"/>
      <c r="AU190" s="11">
        <f t="shared" si="366"/>
        <v>0</v>
      </c>
      <c r="AV190" s="12"/>
      <c r="AW190" s="3"/>
      <c r="AX190" s="11">
        <f t="shared" si="367"/>
        <v>0</v>
      </c>
      <c r="AY190" s="12"/>
      <c r="AZ190" s="3"/>
      <c r="BA190" s="11">
        <f t="shared" si="368"/>
        <v>0</v>
      </c>
      <c r="BB190" s="12"/>
      <c r="BC190" s="3"/>
      <c r="BD190" s="7" t="s">
        <v>37</v>
      </c>
    </row>
    <row r="191" spans="1:56" ht="13.5" customHeight="1">
      <c r="A191" s="645"/>
      <c r="B191" s="647"/>
      <c r="C191" s="649"/>
      <c r="D191" s="651"/>
      <c r="E191" s="653"/>
      <c r="F191" s="256" t="s">
        <v>38</v>
      </c>
      <c r="G191" s="24"/>
      <c r="H191" s="11">
        <f t="shared" si="353"/>
        <v>0</v>
      </c>
      <c r="I191" s="12"/>
      <c r="J191" s="3"/>
      <c r="K191" s="11">
        <f t="shared" si="354"/>
        <v>0</v>
      </c>
      <c r="L191" s="12"/>
      <c r="M191" s="3"/>
      <c r="N191" s="11">
        <f t="shared" si="355"/>
        <v>0</v>
      </c>
      <c r="O191" s="12"/>
      <c r="P191" s="3"/>
      <c r="Q191" s="11">
        <f t="shared" si="356"/>
        <v>0</v>
      </c>
      <c r="R191" s="12"/>
      <c r="S191" s="3"/>
      <c r="T191" s="11">
        <f t="shared" si="357"/>
        <v>0</v>
      </c>
      <c r="U191" s="12"/>
      <c r="V191" s="3"/>
      <c r="W191" s="11">
        <f t="shared" si="358"/>
        <v>0</v>
      </c>
      <c r="X191" s="12"/>
      <c r="Y191" s="3"/>
      <c r="Z191" s="11">
        <f t="shared" si="369"/>
        <v>0</v>
      </c>
      <c r="AA191" s="12"/>
      <c r="AB191" s="24"/>
      <c r="AC191" s="11">
        <f t="shared" si="360"/>
        <v>0</v>
      </c>
      <c r="AD191" s="12"/>
      <c r="AE191" s="24"/>
      <c r="AF191" s="11">
        <f t="shared" si="361"/>
        <v>0</v>
      </c>
      <c r="AG191" s="12"/>
      <c r="AH191" s="3"/>
      <c r="AI191" s="11">
        <f t="shared" si="362"/>
        <v>0</v>
      </c>
      <c r="AJ191" s="12"/>
      <c r="AK191" s="3"/>
      <c r="AL191" s="11">
        <f t="shared" si="363"/>
        <v>0</v>
      </c>
      <c r="AM191" s="12"/>
      <c r="AN191" s="3"/>
      <c r="AO191" s="11">
        <f t="shared" si="364"/>
        <v>0</v>
      </c>
      <c r="AP191" s="12"/>
      <c r="AQ191" s="3"/>
      <c r="AR191" s="11">
        <f t="shared" si="365"/>
        <v>0</v>
      </c>
      <c r="AS191" s="12"/>
      <c r="AT191" s="3"/>
      <c r="AU191" s="11">
        <f t="shared" si="366"/>
        <v>0</v>
      </c>
      <c r="AV191" s="12"/>
      <c r="AW191" s="3"/>
      <c r="AX191" s="11">
        <f t="shared" si="367"/>
        <v>0</v>
      </c>
      <c r="AY191" s="12"/>
      <c r="AZ191" s="3"/>
      <c r="BA191" s="11">
        <f t="shared" si="368"/>
        <v>0</v>
      </c>
      <c r="BB191" s="12"/>
      <c r="BC191" s="3"/>
      <c r="BD191" s="55">
        <f>SUM(H188:H198,K188:K198,N188:N198,Q188:Q198,T188:T198,W188:W198,Z188:Z198,AC188:AC198,Z188:Z198,AF188:AF198)</f>
        <v>0</v>
      </c>
    </row>
    <row r="192" spans="1:56" ht="13.5" customHeight="1">
      <c r="A192" s="645"/>
      <c r="B192" s="647"/>
      <c r="C192" s="649"/>
      <c r="D192" s="651"/>
      <c r="E192" s="653"/>
      <c r="F192" s="256" t="s">
        <v>39</v>
      </c>
      <c r="G192" s="24"/>
      <c r="H192" s="11">
        <f t="shared" si="353"/>
        <v>0</v>
      </c>
      <c r="I192" s="12"/>
      <c r="J192" s="3"/>
      <c r="K192" s="11">
        <f t="shared" si="354"/>
        <v>0</v>
      </c>
      <c r="L192" s="12"/>
      <c r="M192" s="3"/>
      <c r="N192" s="11">
        <f t="shared" si="355"/>
        <v>0</v>
      </c>
      <c r="O192" s="12"/>
      <c r="P192" s="3"/>
      <c r="Q192" s="11">
        <f t="shared" si="356"/>
        <v>0</v>
      </c>
      <c r="R192" s="12"/>
      <c r="S192" s="3"/>
      <c r="T192" s="11">
        <f t="shared" si="357"/>
        <v>0</v>
      </c>
      <c r="U192" s="12"/>
      <c r="V192" s="3"/>
      <c r="W192" s="11">
        <f t="shared" si="358"/>
        <v>0</v>
      </c>
      <c r="X192" s="12"/>
      <c r="Y192" s="3"/>
      <c r="Z192" s="11">
        <f t="shared" si="369"/>
        <v>0</v>
      </c>
      <c r="AA192" s="12"/>
      <c r="AB192" s="24"/>
      <c r="AC192" s="11">
        <f t="shared" si="360"/>
        <v>0</v>
      </c>
      <c r="AD192" s="12"/>
      <c r="AE192" s="24"/>
      <c r="AF192" s="11">
        <f t="shared" si="361"/>
        <v>0</v>
      </c>
      <c r="AG192" s="12"/>
      <c r="AH192" s="3"/>
      <c r="AI192" s="11">
        <f t="shared" si="362"/>
        <v>0</v>
      </c>
      <c r="AJ192" s="12"/>
      <c r="AK192" s="3"/>
      <c r="AL192" s="11">
        <f t="shared" si="363"/>
        <v>0</v>
      </c>
      <c r="AM192" s="12"/>
      <c r="AN192" s="3"/>
      <c r="AO192" s="11">
        <f t="shared" si="364"/>
        <v>0</v>
      </c>
      <c r="AP192" s="12"/>
      <c r="AQ192" s="3"/>
      <c r="AR192" s="11">
        <f t="shared" si="365"/>
        <v>0</v>
      </c>
      <c r="AS192" s="12"/>
      <c r="AT192" s="3"/>
      <c r="AU192" s="11">
        <f t="shared" si="366"/>
        <v>0</v>
      </c>
      <c r="AV192" s="12"/>
      <c r="AW192" s="3"/>
      <c r="AX192" s="11">
        <f t="shared" si="367"/>
        <v>0</v>
      </c>
      <c r="AY192" s="12"/>
      <c r="AZ192" s="3"/>
      <c r="BA192" s="11">
        <f t="shared" si="368"/>
        <v>0</v>
      </c>
      <c r="BB192" s="12"/>
      <c r="BC192" s="3"/>
      <c r="BD192" s="7" t="s">
        <v>40</v>
      </c>
    </row>
    <row r="193" spans="1:56" ht="13.5" customHeight="1">
      <c r="A193" s="645"/>
      <c r="B193" s="647"/>
      <c r="C193" s="649"/>
      <c r="D193" s="651"/>
      <c r="E193" s="653"/>
      <c r="F193" s="256" t="s">
        <v>57</v>
      </c>
      <c r="G193" s="24"/>
      <c r="H193" s="11">
        <f t="shared" si="353"/>
        <v>0</v>
      </c>
      <c r="I193" s="12"/>
      <c r="J193" s="3"/>
      <c r="K193" s="11">
        <f t="shared" si="354"/>
        <v>0</v>
      </c>
      <c r="L193" s="12"/>
      <c r="M193" s="3"/>
      <c r="N193" s="11">
        <f t="shared" si="355"/>
        <v>0</v>
      </c>
      <c r="O193" s="12"/>
      <c r="P193" s="3"/>
      <c r="Q193" s="11">
        <f t="shared" si="356"/>
        <v>0</v>
      </c>
      <c r="R193" s="12"/>
      <c r="S193" s="3"/>
      <c r="T193" s="11">
        <f t="shared" si="357"/>
        <v>0</v>
      </c>
      <c r="U193" s="12"/>
      <c r="V193" s="3"/>
      <c r="W193" s="11">
        <f t="shared" si="358"/>
        <v>0</v>
      </c>
      <c r="X193" s="12"/>
      <c r="Y193" s="3"/>
      <c r="Z193" s="11">
        <f t="shared" si="369"/>
        <v>0</v>
      </c>
      <c r="AA193" s="12"/>
      <c r="AB193" s="24"/>
      <c r="AC193" s="11">
        <f t="shared" si="360"/>
        <v>0</v>
      </c>
      <c r="AD193" s="12"/>
      <c r="AE193" s="24"/>
      <c r="AF193" s="11">
        <f t="shared" si="361"/>
        <v>0</v>
      </c>
      <c r="AG193" s="12"/>
      <c r="AH193" s="3"/>
      <c r="AI193" s="11">
        <f t="shared" si="362"/>
        <v>0</v>
      </c>
      <c r="AJ193" s="12"/>
      <c r="AK193" s="3"/>
      <c r="AL193" s="11">
        <f t="shared" si="363"/>
        <v>0</v>
      </c>
      <c r="AM193" s="12"/>
      <c r="AN193" s="3"/>
      <c r="AO193" s="11">
        <f t="shared" si="364"/>
        <v>0</v>
      </c>
      <c r="AP193" s="12"/>
      <c r="AQ193" s="3"/>
      <c r="AR193" s="11">
        <f t="shared" si="365"/>
        <v>0</v>
      </c>
      <c r="AS193" s="12"/>
      <c r="AT193" s="3"/>
      <c r="AU193" s="11">
        <f t="shared" si="366"/>
        <v>0</v>
      </c>
      <c r="AV193" s="12"/>
      <c r="AW193" s="3"/>
      <c r="AX193" s="11">
        <f t="shared" si="367"/>
        <v>0</v>
      </c>
      <c r="AY193" s="12"/>
      <c r="AZ193" s="3"/>
      <c r="BA193" s="11">
        <f t="shared" si="368"/>
        <v>0</v>
      </c>
      <c r="BB193" s="12"/>
      <c r="BC193" s="3"/>
      <c r="BD193" s="55">
        <f>SUM(I188:I198,L188:L198,O188:O198,R188:R198,U188:U198,X188:X198,AA188:AA198,AD188:AD198,AG188:AG198)</f>
        <v>340308</v>
      </c>
    </row>
    <row r="194" spans="1:56" ht="13.5" customHeight="1">
      <c r="A194" s="645"/>
      <c r="B194" s="647"/>
      <c r="C194" s="649"/>
      <c r="D194" s="651"/>
      <c r="E194" s="653"/>
      <c r="F194" s="256" t="s">
        <v>41</v>
      </c>
      <c r="G194" s="24"/>
      <c r="H194" s="11"/>
      <c r="I194" s="12"/>
      <c r="J194" s="3"/>
      <c r="K194" s="11"/>
      <c r="L194" s="12"/>
      <c r="M194" s="3"/>
      <c r="N194" s="11"/>
      <c r="O194" s="12"/>
      <c r="P194" s="3"/>
      <c r="Q194" s="11"/>
      <c r="R194" s="12"/>
      <c r="S194" s="3"/>
      <c r="T194" s="11"/>
      <c r="U194" s="12"/>
      <c r="V194" s="3"/>
      <c r="W194" s="11"/>
      <c r="X194" s="12"/>
      <c r="Y194" s="3"/>
      <c r="Z194" s="11"/>
      <c r="AA194" s="12"/>
      <c r="AB194" s="24"/>
      <c r="AC194" s="11"/>
      <c r="AD194" s="12"/>
      <c r="AE194" s="24"/>
      <c r="AF194" s="11"/>
      <c r="AG194" s="12"/>
      <c r="AH194" s="3"/>
      <c r="AI194" s="11"/>
      <c r="AJ194" s="12"/>
      <c r="AK194" s="3"/>
      <c r="AL194" s="11"/>
      <c r="AM194" s="12"/>
      <c r="AN194" s="3"/>
      <c r="AO194" s="11"/>
      <c r="AP194" s="12"/>
      <c r="AQ194" s="3"/>
      <c r="AR194" s="11"/>
      <c r="AS194" s="12"/>
      <c r="AT194" s="3"/>
      <c r="AU194" s="11"/>
      <c r="AV194" s="12"/>
      <c r="AW194" s="3"/>
      <c r="AX194" s="11"/>
      <c r="AY194" s="12"/>
      <c r="AZ194" s="3"/>
      <c r="BA194" s="11"/>
      <c r="BB194" s="12"/>
      <c r="BC194" s="3"/>
      <c r="BD194" s="55"/>
    </row>
    <row r="195" spans="1:56" ht="13.5" customHeight="1">
      <c r="A195" s="645"/>
      <c r="B195" s="647"/>
      <c r="C195" s="649"/>
      <c r="D195" s="651"/>
      <c r="E195" s="653"/>
      <c r="F195" s="256" t="s">
        <v>42</v>
      </c>
      <c r="G195" s="24"/>
      <c r="H195" s="11"/>
      <c r="I195" s="12"/>
      <c r="J195" s="3"/>
      <c r="K195" s="11"/>
      <c r="L195" s="12"/>
      <c r="M195" s="3"/>
      <c r="N195" s="11"/>
      <c r="O195" s="12"/>
      <c r="P195" s="3"/>
      <c r="Q195" s="11"/>
      <c r="R195" s="12"/>
      <c r="S195" s="3"/>
      <c r="T195" s="11"/>
      <c r="U195" s="12"/>
      <c r="V195" s="3"/>
      <c r="W195" s="11">
        <f t="shared" si="358"/>
        <v>0</v>
      </c>
      <c r="X195" s="12"/>
      <c r="Y195" s="3"/>
      <c r="Z195" s="11">
        <f t="shared" si="369"/>
        <v>0</v>
      </c>
      <c r="AA195" s="12"/>
      <c r="AB195" s="24"/>
      <c r="AC195" s="11">
        <v>0</v>
      </c>
      <c r="AD195" s="12"/>
      <c r="AE195" s="24"/>
      <c r="AF195" s="11">
        <v>0</v>
      </c>
      <c r="AG195" s="12"/>
      <c r="AH195" s="3"/>
      <c r="AI195" s="11">
        <f t="shared" si="362"/>
        <v>0</v>
      </c>
      <c r="AJ195" s="12"/>
      <c r="AK195" s="3"/>
      <c r="AL195" s="11">
        <f t="shared" si="363"/>
        <v>0</v>
      </c>
      <c r="AM195" s="12"/>
      <c r="AN195" s="3"/>
      <c r="AO195" s="11">
        <f t="shared" si="364"/>
        <v>0</v>
      </c>
      <c r="AP195" s="12"/>
      <c r="AQ195" s="3"/>
      <c r="AR195" s="11">
        <f t="shared" si="365"/>
        <v>0</v>
      </c>
      <c r="AS195" s="12"/>
      <c r="AT195" s="3"/>
      <c r="AU195" s="11">
        <f t="shared" ref="AU195:AU198" si="370">AT195-AV195</f>
        <v>0</v>
      </c>
      <c r="AV195" s="12"/>
      <c r="AW195" s="3"/>
      <c r="AX195" s="11">
        <f t="shared" ref="AX195:AX198" si="371">AW195-AY195</f>
        <v>0</v>
      </c>
      <c r="AY195" s="12"/>
      <c r="AZ195" s="3"/>
      <c r="BA195" s="11">
        <f t="shared" ref="BA195:BA198" si="372">AZ195-BB195</f>
        <v>0</v>
      </c>
      <c r="BB195" s="12"/>
      <c r="BC195" s="3"/>
      <c r="BD195" s="55"/>
    </row>
    <row r="196" spans="1:56" ht="13.5" customHeight="1">
      <c r="A196" s="645"/>
      <c r="B196" s="647"/>
      <c r="C196" s="649"/>
      <c r="D196" s="651"/>
      <c r="E196" s="653"/>
      <c r="F196" s="256" t="s">
        <v>43</v>
      </c>
      <c r="G196" s="24"/>
      <c r="H196" s="11">
        <f t="shared" ref="H196:H198" si="373">G196-I196</f>
        <v>0</v>
      </c>
      <c r="I196" s="12"/>
      <c r="J196" s="3"/>
      <c r="K196" s="11">
        <f t="shared" ref="K196:K198" si="374">J196-L196</f>
        <v>0</v>
      </c>
      <c r="L196" s="12"/>
      <c r="M196" s="3"/>
      <c r="N196" s="11">
        <f t="shared" ref="N196:N198" si="375">M196-O196</f>
        <v>0</v>
      </c>
      <c r="O196" s="12"/>
      <c r="P196" s="3"/>
      <c r="Q196" s="11">
        <f t="shared" ref="Q196:Q198" si="376">P196-R196</f>
        <v>0</v>
      </c>
      <c r="R196" s="12"/>
      <c r="S196" s="3"/>
      <c r="T196" s="11">
        <f t="shared" ref="T196:T198" si="377">S196-U196</f>
        <v>0</v>
      </c>
      <c r="U196" s="12"/>
      <c r="V196" s="3"/>
      <c r="W196" s="11">
        <f t="shared" ref="W196:W198" si="378">V196-X196</f>
        <v>0</v>
      </c>
      <c r="X196" s="12"/>
      <c r="Y196" s="3"/>
      <c r="Z196" s="11">
        <f t="shared" si="369"/>
        <v>0</v>
      </c>
      <c r="AA196" s="12"/>
      <c r="AB196" s="24"/>
      <c r="AC196" s="11">
        <f t="shared" ref="AC196:AC198" si="379">AB196-AD196</f>
        <v>0</v>
      </c>
      <c r="AD196" s="12"/>
      <c r="AE196" s="24"/>
      <c r="AF196" s="11">
        <f t="shared" ref="AF196:AF198" si="380">AE196-AG196</f>
        <v>0</v>
      </c>
      <c r="AG196" s="12"/>
      <c r="AH196" s="3"/>
      <c r="AI196" s="11">
        <f t="shared" si="362"/>
        <v>0</v>
      </c>
      <c r="AJ196" s="12"/>
      <c r="AK196" s="3"/>
      <c r="AL196" s="11">
        <f t="shared" si="363"/>
        <v>0</v>
      </c>
      <c r="AM196" s="12"/>
      <c r="AN196" s="3"/>
      <c r="AO196" s="11">
        <f t="shared" si="364"/>
        <v>0</v>
      </c>
      <c r="AP196" s="12"/>
      <c r="AQ196" s="3"/>
      <c r="AR196" s="11">
        <f t="shared" si="365"/>
        <v>0</v>
      </c>
      <c r="AS196" s="12"/>
      <c r="AT196" s="3"/>
      <c r="AU196" s="11">
        <f t="shared" si="370"/>
        <v>0</v>
      </c>
      <c r="AV196" s="12"/>
      <c r="AW196" s="3"/>
      <c r="AX196" s="11">
        <f t="shared" si="371"/>
        <v>0</v>
      </c>
      <c r="AY196" s="12"/>
      <c r="AZ196" s="3"/>
      <c r="BA196" s="11">
        <f t="shared" si="372"/>
        <v>0</v>
      </c>
      <c r="BB196" s="12"/>
      <c r="BC196" s="3"/>
      <c r="BD196" s="7" t="s">
        <v>44</v>
      </c>
    </row>
    <row r="197" spans="1:56" ht="13.5" customHeight="1">
      <c r="A197" s="645"/>
      <c r="B197" s="647"/>
      <c r="C197" s="649"/>
      <c r="D197" s="651"/>
      <c r="E197" s="653"/>
      <c r="F197" s="256" t="s">
        <v>45</v>
      </c>
      <c r="G197" s="24"/>
      <c r="H197" s="11">
        <f t="shared" si="373"/>
        <v>0</v>
      </c>
      <c r="I197" s="12"/>
      <c r="J197" s="3"/>
      <c r="K197" s="11">
        <f t="shared" si="374"/>
        <v>0</v>
      </c>
      <c r="L197" s="12"/>
      <c r="M197" s="3"/>
      <c r="N197" s="11">
        <f t="shared" si="375"/>
        <v>0</v>
      </c>
      <c r="O197" s="12"/>
      <c r="P197" s="3"/>
      <c r="Q197" s="11">
        <f t="shared" si="376"/>
        <v>0</v>
      </c>
      <c r="R197" s="12"/>
      <c r="S197" s="3"/>
      <c r="T197" s="11">
        <f t="shared" si="377"/>
        <v>0</v>
      </c>
      <c r="U197" s="12"/>
      <c r="V197" s="3"/>
      <c r="W197" s="11">
        <f t="shared" si="378"/>
        <v>0</v>
      </c>
      <c r="X197" s="12"/>
      <c r="Y197" s="3"/>
      <c r="Z197" s="11">
        <f t="shared" si="369"/>
        <v>0</v>
      </c>
      <c r="AA197" s="12"/>
      <c r="AB197" s="24"/>
      <c r="AC197" s="11">
        <f t="shared" si="379"/>
        <v>0</v>
      </c>
      <c r="AD197" s="12"/>
      <c r="AE197" s="24"/>
      <c r="AF197" s="11">
        <f t="shared" si="380"/>
        <v>0</v>
      </c>
      <c r="AG197" s="12"/>
      <c r="AH197" s="3"/>
      <c r="AI197" s="11">
        <f t="shared" si="362"/>
        <v>0</v>
      </c>
      <c r="AJ197" s="12"/>
      <c r="AK197" s="3"/>
      <c r="AL197" s="11">
        <f t="shared" si="363"/>
        <v>0</v>
      </c>
      <c r="AM197" s="12"/>
      <c r="AN197" s="3"/>
      <c r="AO197" s="11">
        <f t="shared" si="364"/>
        <v>0</v>
      </c>
      <c r="AP197" s="12"/>
      <c r="AQ197" s="3"/>
      <c r="AR197" s="11">
        <f t="shared" si="365"/>
        <v>0</v>
      </c>
      <c r="AS197" s="12"/>
      <c r="AT197" s="3"/>
      <c r="AU197" s="11">
        <f t="shared" si="370"/>
        <v>0</v>
      </c>
      <c r="AV197" s="12"/>
      <c r="AW197" s="3"/>
      <c r="AX197" s="11">
        <f t="shared" si="371"/>
        <v>0</v>
      </c>
      <c r="AY197" s="12"/>
      <c r="AZ197" s="3"/>
      <c r="BA197" s="11">
        <f t="shared" si="372"/>
        <v>0</v>
      </c>
      <c r="BB197" s="12"/>
      <c r="BC197" s="3"/>
      <c r="BD197" s="243">
        <f>BD193/BD189</f>
        <v>1</v>
      </c>
    </row>
    <row r="198" spans="1:56" ht="13.5" customHeight="1">
      <c r="A198" s="646"/>
      <c r="B198" s="648"/>
      <c r="C198" s="650"/>
      <c r="D198" s="652"/>
      <c r="E198" s="654"/>
      <c r="F198" s="258" t="s">
        <v>46</v>
      </c>
      <c r="G198" s="245"/>
      <c r="H198" s="16">
        <f t="shared" si="373"/>
        <v>0</v>
      </c>
      <c r="I198" s="17"/>
      <c r="J198" s="8"/>
      <c r="K198" s="16">
        <f t="shared" si="374"/>
        <v>0</v>
      </c>
      <c r="L198" s="17"/>
      <c r="M198" s="8"/>
      <c r="N198" s="16">
        <f t="shared" si="375"/>
        <v>0</v>
      </c>
      <c r="O198" s="17"/>
      <c r="P198" s="8"/>
      <c r="Q198" s="16">
        <f t="shared" si="376"/>
        <v>0</v>
      </c>
      <c r="R198" s="17"/>
      <c r="S198" s="18"/>
      <c r="T198" s="19">
        <f t="shared" si="377"/>
        <v>0</v>
      </c>
      <c r="U198" s="20"/>
      <c r="V198" s="18"/>
      <c r="W198" s="19">
        <f t="shared" si="378"/>
        <v>0</v>
      </c>
      <c r="X198" s="20"/>
      <c r="Y198" s="18"/>
      <c r="Z198" s="19">
        <f t="shared" si="369"/>
        <v>0</v>
      </c>
      <c r="AA198" s="20"/>
      <c r="AB198" s="245"/>
      <c r="AC198" s="16">
        <f t="shared" si="379"/>
        <v>0</v>
      </c>
      <c r="AD198" s="17"/>
      <c r="AE198" s="245"/>
      <c r="AF198" s="16">
        <f t="shared" si="380"/>
        <v>0</v>
      </c>
      <c r="AG198" s="17"/>
      <c r="AH198" s="8"/>
      <c r="AI198" s="16">
        <f t="shared" si="362"/>
        <v>0</v>
      </c>
      <c r="AJ198" s="17"/>
      <c r="AK198" s="8"/>
      <c r="AL198" s="16">
        <f t="shared" si="363"/>
        <v>0</v>
      </c>
      <c r="AM198" s="17"/>
      <c r="AN198" s="8"/>
      <c r="AO198" s="16">
        <f t="shared" si="364"/>
        <v>0</v>
      </c>
      <c r="AP198" s="17"/>
      <c r="AQ198" s="8"/>
      <c r="AR198" s="16">
        <f t="shared" si="365"/>
        <v>0</v>
      </c>
      <c r="AS198" s="17"/>
      <c r="AT198" s="8"/>
      <c r="AU198" s="16">
        <f t="shared" si="370"/>
        <v>0</v>
      </c>
      <c r="AV198" s="17"/>
      <c r="AW198" s="8"/>
      <c r="AX198" s="16">
        <f t="shared" si="371"/>
        <v>0</v>
      </c>
      <c r="AY198" s="17"/>
      <c r="AZ198" s="8"/>
      <c r="BA198" s="16">
        <f t="shared" si="372"/>
        <v>0</v>
      </c>
      <c r="BB198" s="17"/>
      <c r="BC198" s="8"/>
      <c r="BD198" s="56"/>
    </row>
    <row r="199" spans="1:56" ht="13.5" customHeight="1">
      <c r="A199" s="660" t="s">
        <v>20</v>
      </c>
      <c r="B199" s="662" t="s">
        <v>21</v>
      </c>
      <c r="C199" s="664" t="s">
        <v>22</v>
      </c>
      <c r="D199" s="662" t="s">
        <v>23</v>
      </c>
      <c r="E199" s="664" t="s">
        <v>24</v>
      </c>
      <c r="F199" s="670" t="s">
        <v>25</v>
      </c>
      <c r="G199" s="635" t="s">
        <v>26</v>
      </c>
      <c r="H199" s="636" t="s">
        <v>27</v>
      </c>
      <c r="I199" s="637" t="s">
        <v>28</v>
      </c>
      <c r="J199" s="635" t="s">
        <v>26</v>
      </c>
      <c r="K199" s="636" t="s">
        <v>27</v>
      </c>
      <c r="L199" s="637" t="s">
        <v>28</v>
      </c>
      <c r="M199" s="635" t="s">
        <v>26</v>
      </c>
      <c r="N199" s="636" t="s">
        <v>27</v>
      </c>
      <c r="O199" s="637" t="s">
        <v>28</v>
      </c>
      <c r="P199" s="635" t="s">
        <v>26</v>
      </c>
      <c r="Q199" s="636" t="s">
        <v>27</v>
      </c>
      <c r="R199" s="637" t="s">
        <v>28</v>
      </c>
      <c r="S199" s="635" t="s">
        <v>26</v>
      </c>
      <c r="T199" s="636" t="s">
        <v>27</v>
      </c>
      <c r="U199" s="637" t="s">
        <v>28</v>
      </c>
      <c r="V199" s="635" t="s">
        <v>26</v>
      </c>
      <c r="W199" s="636" t="s">
        <v>27</v>
      </c>
      <c r="X199" s="637" t="s">
        <v>28</v>
      </c>
      <c r="Y199" s="635" t="s">
        <v>26</v>
      </c>
      <c r="Z199" s="636" t="s">
        <v>27</v>
      </c>
      <c r="AA199" s="637" t="s">
        <v>28</v>
      </c>
      <c r="AB199" s="635" t="s">
        <v>26</v>
      </c>
      <c r="AC199" s="636" t="s">
        <v>27</v>
      </c>
      <c r="AD199" s="637" t="s">
        <v>28</v>
      </c>
      <c r="AE199" s="635" t="s">
        <v>26</v>
      </c>
      <c r="AF199" s="636" t="s">
        <v>27</v>
      </c>
      <c r="AG199" s="637" t="s">
        <v>28</v>
      </c>
      <c r="AH199" s="635" t="s">
        <v>26</v>
      </c>
      <c r="AI199" s="636" t="s">
        <v>27</v>
      </c>
      <c r="AJ199" s="637" t="s">
        <v>28</v>
      </c>
      <c r="AK199" s="635" t="s">
        <v>26</v>
      </c>
      <c r="AL199" s="636" t="s">
        <v>27</v>
      </c>
      <c r="AM199" s="637" t="s">
        <v>28</v>
      </c>
      <c r="AN199" s="635" t="s">
        <v>26</v>
      </c>
      <c r="AO199" s="636" t="s">
        <v>27</v>
      </c>
      <c r="AP199" s="637" t="s">
        <v>28</v>
      </c>
      <c r="AQ199" s="635" t="s">
        <v>26</v>
      </c>
      <c r="AR199" s="636" t="s">
        <v>27</v>
      </c>
      <c r="AS199" s="637" t="s">
        <v>28</v>
      </c>
      <c r="AT199" s="635" t="s">
        <v>26</v>
      </c>
      <c r="AU199" s="636" t="s">
        <v>27</v>
      </c>
      <c r="AV199" s="637" t="s">
        <v>28</v>
      </c>
      <c r="AW199" s="635" t="s">
        <v>26</v>
      </c>
      <c r="AX199" s="636" t="s">
        <v>27</v>
      </c>
      <c r="AY199" s="637" t="s">
        <v>28</v>
      </c>
      <c r="AZ199" s="635" t="s">
        <v>26</v>
      </c>
      <c r="BA199" s="636" t="s">
        <v>27</v>
      </c>
      <c r="BB199" s="637" t="s">
        <v>28</v>
      </c>
      <c r="BC199" s="635" t="s">
        <v>26</v>
      </c>
      <c r="BD199" s="665" t="s">
        <v>29</v>
      </c>
    </row>
    <row r="200" spans="1:56" ht="13.5" customHeight="1">
      <c r="A200" s="661"/>
      <c r="B200" s="663"/>
      <c r="C200" s="636"/>
      <c r="D200" s="663"/>
      <c r="E200" s="636"/>
      <c r="F200" s="671"/>
      <c r="G200" s="635"/>
      <c r="H200" s="636"/>
      <c r="I200" s="637"/>
      <c r="J200" s="635"/>
      <c r="K200" s="636"/>
      <c r="L200" s="637"/>
      <c r="M200" s="635"/>
      <c r="N200" s="636"/>
      <c r="O200" s="637"/>
      <c r="P200" s="635"/>
      <c r="Q200" s="636"/>
      <c r="R200" s="637"/>
      <c r="S200" s="635"/>
      <c r="T200" s="636"/>
      <c r="U200" s="637"/>
      <c r="V200" s="635"/>
      <c r="W200" s="636"/>
      <c r="X200" s="637"/>
      <c r="Y200" s="635"/>
      <c r="Z200" s="636"/>
      <c r="AA200" s="637"/>
      <c r="AB200" s="635"/>
      <c r="AC200" s="636"/>
      <c r="AD200" s="637"/>
      <c r="AE200" s="635"/>
      <c r="AF200" s="636"/>
      <c r="AG200" s="637"/>
      <c r="AH200" s="635"/>
      <c r="AI200" s="636"/>
      <c r="AJ200" s="637"/>
      <c r="AK200" s="635"/>
      <c r="AL200" s="636"/>
      <c r="AM200" s="637"/>
      <c r="AN200" s="635"/>
      <c r="AO200" s="636"/>
      <c r="AP200" s="637"/>
      <c r="AQ200" s="635"/>
      <c r="AR200" s="636"/>
      <c r="AS200" s="637"/>
      <c r="AT200" s="635"/>
      <c r="AU200" s="636"/>
      <c r="AV200" s="637"/>
      <c r="AW200" s="635"/>
      <c r="AX200" s="636"/>
      <c r="AY200" s="637"/>
      <c r="AZ200" s="635"/>
      <c r="BA200" s="636"/>
      <c r="BB200" s="637"/>
      <c r="BC200" s="635"/>
      <c r="BD200" s="665"/>
    </row>
    <row r="201" spans="1:56" ht="13.5" customHeight="1">
      <c r="A201" s="645" t="s">
        <v>85</v>
      </c>
      <c r="B201" s="647">
        <v>3010</v>
      </c>
      <c r="C201" s="649">
        <v>2100002</v>
      </c>
      <c r="D201" s="651" t="s">
        <v>86</v>
      </c>
      <c r="E201" s="653" t="s">
        <v>59</v>
      </c>
      <c r="F201" s="256" t="s">
        <v>33</v>
      </c>
      <c r="G201" s="24"/>
      <c r="H201" s="9">
        <f t="shared" ref="H201:H206" si="381">G201-I201</f>
        <v>0</v>
      </c>
      <c r="I201" s="10"/>
      <c r="J201" s="3"/>
      <c r="K201" s="9">
        <f t="shared" ref="K201:K206" si="382">J201-L201</f>
        <v>0</v>
      </c>
      <c r="L201" s="10"/>
      <c r="M201" s="3"/>
      <c r="N201" s="9">
        <f t="shared" ref="N201:N206" si="383">M201-O201</f>
        <v>0</v>
      </c>
      <c r="O201" s="10"/>
      <c r="P201" s="3"/>
      <c r="Q201" s="9">
        <f t="shared" ref="Q201:Q206" si="384">P201-R201</f>
        <v>0</v>
      </c>
      <c r="R201" s="10"/>
      <c r="S201" s="3"/>
      <c r="T201" s="9">
        <f t="shared" ref="T201:T206" si="385">S201-U201</f>
        <v>0</v>
      </c>
      <c r="U201" s="10"/>
      <c r="V201" s="3"/>
      <c r="W201" s="9">
        <f t="shared" ref="W201:W206" si="386">V201-X201</f>
        <v>0</v>
      </c>
      <c r="X201" s="10"/>
      <c r="Y201" s="361">
        <v>240000</v>
      </c>
      <c r="Z201" s="364">
        <f t="shared" ref="Z201" si="387">Y201-AA201</f>
        <v>0</v>
      </c>
      <c r="AA201" s="365">
        <v>240000</v>
      </c>
      <c r="AB201" s="24"/>
      <c r="AC201" s="9">
        <f t="shared" ref="AC201:AC206" si="388">AB201-AD201</f>
        <v>0</v>
      </c>
      <c r="AD201" s="10"/>
      <c r="AE201" s="24"/>
      <c r="AF201" s="9">
        <f t="shared" ref="AF201:AF206" si="389">AE201-AG201</f>
        <v>0</v>
      </c>
      <c r="AG201" s="10"/>
      <c r="AH201" s="3"/>
      <c r="AI201" s="9">
        <f t="shared" ref="AI201:AI211" si="390">AH201-AJ201</f>
        <v>0</v>
      </c>
      <c r="AJ201" s="10"/>
      <c r="AK201" s="3"/>
      <c r="AL201" s="9">
        <f t="shared" ref="AL201:AL211" si="391">AK201-AM201</f>
        <v>0</v>
      </c>
      <c r="AM201" s="10"/>
      <c r="AN201" s="3"/>
      <c r="AO201" s="9">
        <f t="shared" ref="AO201:AO211" si="392">AN201-AP201</f>
        <v>0</v>
      </c>
      <c r="AP201" s="10"/>
      <c r="AQ201" s="3"/>
      <c r="AR201" s="9">
        <f t="shared" ref="AR201:AR211" si="393">AQ201-AS201</f>
        <v>0</v>
      </c>
      <c r="AS201" s="10"/>
      <c r="AT201" s="3"/>
      <c r="AU201" s="9">
        <f t="shared" ref="AU201:AU206" si="394">AT201-AV201</f>
        <v>0</v>
      </c>
      <c r="AV201" s="10"/>
      <c r="AW201" s="3"/>
      <c r="AX201" s="9">
        <f t="shared" ref="AX201:AX206" si="395">AW201-AY201</f>
        <v>0</v>
      </c>
      <c r="AY201" s="10"/>
      <c r="AZ201" s="3"/>
      <c r="BA201" s="9">
        <f t="shared" ref="BA201:BA206" si="396">AZ201-BB201</f>
        <v>0</v>
      </c>
      <c r="BB201" s="10"/>
      <c r="BC201" s="3"/>
      <c r="BD201" s="4" t="s">
        <v>34</v>
      </c>
    </row>
    <row r="202" spans="1:56" ht="13.5" customHeight="1">
      <c r="A202" s="645"/>
      <c r="B202" s="647"/>
      <c r="C202" s="649"/>
      <c r="D202" s="651"/>
      <c r="E202" s="653"/>
      <c r="F202" s="256" t="s">
        <v>35</v>
      </c>
      <c r="G202" s="24"/>
      <c r="H202" s="11">
        <f t="shared" si="381"/>
        <v>0</v>
      </c>
      <c r="I202" s="12"/>
      <c r="J202" s="3"/>
      <c r="K202" s="11">
        <f t="shared" si="382"/>
        <v>0</v>
      </c>
      <c r="L202" s="12"/>
      <c r="M202" s="3"/>
      <c r="N202" s="11">
        <f t="shared" si="383"/>
        <v>0</v>
      </c>
      <c r="O202" s="12"/>
      <c r="P202" s="3"/>
      <c r="Q202" s="11">
        <f t="shared" si="384"/>
        <v>0</v>
      </c>
      <c r="R202" s="12"/>
      <c r="S202" s="361">
        <f>SUM(36615+53693)</f>
        <v>90308</v>
      </c>
      <c r="T202" s="362">
        <f t="shared" si="385"/>
        <v>0</v>
      </c>
      <c r="U202" s="363">
        <v>90308</v>
      </c>
      <c r="V202" s="3"/>
      <c r="W202" s="11">
        <f t="shared" si="386"/>
        <v>0</v>
      </c>
      <c r="X202" s="12"/>
      <c r="Y202" s="3"/>
      <c r="Z202" s="11">
        <f t="shared" ref="Z202:Z211" si="397">Y202-AA202</f>
        <v>0</v>
      </c>
      <c r="AA202" s="12"/>
      <c r="AB202" s="24"/>
      <c r="AC202" s="11">
        <f t="shared" si="388"/>
        <v>0</v>
      </c>
      <c r="AD202" s="12"/>
      <c r="AE202" s="24"/>
      <c r="AF202" s="11">
        <f t="shared" si="389"/>
        <v>0</v>
      </c>
      <c r="AG202" s="12"/>
      <c r="AH202" s="3"/>
      <c r="AI202" s="11">
        <f t="shared" si="390"/>
        <v>0</v>
      </c>
      <c r="AJ202" s="12"/>
      <c r="AK202" s="3"/>
      <c r="AL202" s="11">
        <f t="shared" si="391"/>
        <v>0</v>
      </c>
      <c r="AM202" s="12"/>
      <c r="AN202" s="3"/>
      <c r="AO202" s="11">
        <f t="shared" si="392"/>
        <v>0</v>
      </c>
      <c r="AP202" s="12"/>
      <c r="AQ202" s="3"/>
      <c r="AR202" s="11">
        <f t="shared" si="393"/>
        <v>0</v>
      </c>
      <c r="AS202" s="12"/>
      <c r="AT202" s="3"/>
      <c r="AU202" s="11">
        <f t="shared" si="394"/>
        <v>0</v>
      </c>
      <c r="AV202" s="12"/>
      <c r="AW202" s="3"/>
      <c r="AX202" s="11">
        <f t="shared" si="395"/>
        <v>0</v>
      </c>
      <c r="AY202" s="12"/>
      <c r="AZ202" s="3"/>
      <c r="BA202" s="11">
        <f t="shared" si="396"/>
        <v>0</v>
      </c>
      <c r="BB202" s="12"/>
      <c r="BC202" s="3"/>
      <c r="BD202" s="55">
        <f>SUM(G201:G211,J201:J211,M201:M211,P201:P211,S201:S211,V201:V211,Y201:Y211,AB201:AB211,AE201:AE211)</f>
        <v>330308</v>
      </c>
    </row>
    <row r="203" spans="1:56" ht="13.5" customHeight="1">
      <c r="A203" s="645"/>
      <c r="B203" s="647"/>
      <c r="C203" s="649"/>
      <c r="D203" s="651"/>
      <c r="E203" s="653"/>
      <c r="F203" s="256" t="s">
        <v>36</v>
      </c>
      <c r="G203" s="24"/>
      <c r="H203" s="11">
        <f t="shared" si="381"/>
        <v>0</v>
      </c>
      <c r="I203" s="12"/>
      <c r="J203" s="3"/>
      <c r="K203" s="11">
        <f t="shared" si="382"/>
        <v>0</v>
      </c>
      <c r="L203" s="12"/>
      <c r="M203" s="3"/>
      <c r="N203" s="11">
        <f t="shared" si="383"/>
        <v>0</v>
      </c>
      <c r="O203" s="12"/>
      <c r="P203" s="3"/>
      <c r="Q203" s="11">
        <f t="shared" si="384"/>
        <v>0</v>
      </c>
      <c r="R203" s="12"/>
      <c r="S203" s="3"/>
      <c r="T203" s="11">
        <f t="shared" si="385"/>
        <v>0</v>
      </c>
      <c r="U203" s="12"/>
      <c r="V203" s="3"/>
      <c r="W203" s="11">
        <f t="shared" si="386"/>
        <v>0</v>
      </c>
      <c r="X203" s="12"/>
      <c r="Y203" s="3"/>
      <c r="Z203" s="11">
        <f t="shared" si="397"/>
        <v>0</v>
      </c>
      <c r="AA203" s="12"/>
      <c r="AB203" s="24"/>
      <c r="AC203" s="11">
        <f t="shared" si="388"/>
        <v>0</v>
      </c>
      <c r="AD203" s="12"/>
      <c r="AE203" s="24"/>
      <c r="AF203" s="11">
        <f t="shared" si="389"/>
        <v>0</v>
      </c>
      <c r="AG203" s="12"/>
      <c r="AH203" s="3"/>
      <c r="AI203" s="11">
        <f t="shared" si="390"/>
        <v>0</v>
      </c>
      <c r="AJ203" s="12"/>
      <c r="AK203" s="3"/>
      <c r="AL203" s="11">
        <f t="shared" si="391"/>
        <v>0</v>
      </c>
      <c r="AM203" s="12"/>
      <c r="AN203" s="3"/>
      <c r="AO203" s="11">
        <f t="shared" si="392"/>
        <v>0</v>
      </c>
      <c r="AP203" s="12"/>
      <c r="AQ203" s="3"/>
      <c r="AR203" s="11">
        <f t="shared" si="393"/>
        <v>0</v>
      </c>
      <c r="AS203" s="12"/>
      <c r="AT203" s="3"/>
      <c r="AU203" s="11">
        <f t="shared" si="394"/>
        <v>0</v>
      </c>
      <c r="AV203" s="12"/>
      <c r="AW203" s="3"/>
      <c r="AX203" s="11">
        <f t="shared" si="395"/>
        <v>0</v>
      </c>
      <c r="AY203" s="12"/>
      <c r="AZ203" s="3"/>
      <c r="BA203" s="11">
        <f t="shared" si="396"/>
        <v>0</v>
      </c>
      <c r="BB203" s="12"/>
      <c r="BC203" s="3"/>
      <c r="BD203" s="7" t="s">
        <v>37</v>
      </c>
    </row>
    <row r="204" spans="1:56" ht="13.5" customHeight="1">
      <c r="A204" s="645"/>
      <c r="B204" s="647"/>
      <c r="C204" s="649"/>
      <c r="D204" s="651"/>
      <c r="E204" s="653"/>
      <c r="F204" s="256" t="s">
        <v>38</v>
      </c>
      <c r="G204" s="24"/>
      <c r="H204" s="11">
        <f t="shared" si="381"/>
        <v>0</v>
      </c>
      <c r="I204" s="12"/>
      <c r="J204" s="3"/>
      <c r="K204" s="11">
        <f t="shared" si="382"/>
        <v>0</v>
      </c>
      <c r="L204" s="12"/>
      <c r="M204" s="3"/>
      <c r="N204" s="11">
        <f t="shared" si="383"/>
        <v>0</v>
      </c>
      <c r="O204" s="12"/>
      <c r="P204" s="3"/>
      <c r="Q204" s="11">
        <f t="shared" si="384"/>
        <v>0</v>
      </c>
      <c r="R204" s="12"/>
      <c r="S204" s="3"/>
      <c r="T204" s="11">
        <f t="shared" si="385"/>
        <v>0</v>
      </c>
      <c r="U204" s="12"/>
      <c r="V204" s="3"/>
      <c r="W204" s="11">
        <f t="shared" si="386"/>
        <v>0</v>
      </c>
      <c r="X204" s="12"/>
      <c r="Y204" s="3"/>
      <c r="Z204" s="11">
        <f t="shared" si="397"/>
        <v>0</v>
      </c>
      <c r="AA204" s="12"/>
      <c r="AB204" s="24"/>
      <c r="AC204" s="11">
        <f t="shared" si="388"/>
        <v>0</v>
      </c>
      <c r="AD204" s="12"/>
      <c r="AE204" s="24"/>
      <c r="AF204" s="11">
        <f t="shared" si="389"/>
        <v>0</v>
      </c>
      <c r="AG204" s="12"/>
      <c r="AH204" s="3"/>
      <c r="AI204" s="11">
        <f t="shared" si="390"/>
        <v>0</v>
      </c>
      <c r="AJ204" s="12"/>
      <c r="AK204" s="3"/>
      <c r="AL204" s="11">
        <f t="shared" si="391"/>
        <v>0</v>
      </c>
      <c r="AM204" s="12"/>
      <c r="AN204" s="3"/>
      <c r="AO204" s="11">
        <f t="shared" si="392"/>
        <v>0</v>
      </c>
      <c r="AP204" s="12"/>
      <c r="AQ204" s="3"/>
      <c r="AR204" s="11">
        <f t="shared" si="393"/>
        <v>0</v>
      </c>
      <c r="AS204" s="12"/>
      <c r="AT204" s="3"/>
      <c r="AU204" s="11">
        <f t="shared" si="394"/>
        <v>0</v>
      </c>
      <c r="AV204" s="12"/>
      <c r="AW204" s="3"/>
      <c r="AX204" s="11">
        <f t="shared" si="395"/>
        <v>0</v>
      </c>
      <c r="AY204" s="12"/>
      <c r="AZ204" s="3"/>
      <c r="BA204" s="11">
        <f t="shared" si="396"/>
        <v>0</v>
      </c>
      <c r="BB204" s="12"/>
      <c r="BC204" s="3"/>
      <c r="BD204" s="55">
        <f>SUM(H201:H211,K201:K211,N201:N211,Q201:Q211,T201:T211,W201:W211,Z201:Z211,AC201:AC211,Z201:Z211,AF201:AF211)</f>
        <v>0</v>
      </c>
    </row>
    <row r="205" spans="1:56">
      <c r="A205" s="645"/>
      <c r="B205" s="647"/>
      <c r="C205" s="649"/>
      <c r="D205" s="651"/>
      <c r="E205" s="653"/>
      <c r="F205" s="256" t="s">
        <v>39</v>
      </c>
      <c r="G205" s="24"/>
      <c r="H205" s="11">
        <f t="shared" si="381"/>
        <v>0</v>
      </c>
      <c r="I205" s="12"/>
      <c r="J205" s="3"/>
      <c r="K205" s="11">
        <f t="shared" si="382"/>
        <v>0</v>
      </c>
      <c r="L205" s="12"/>
      <c r="M205" s="3"/>
      <c r="N205" s="11">
        <f t="shared" si="383"/>
        <v>0</v>
      </c>
      <c r="O205" s="12"/>
      <c r="P205" s="3"/>
      <c r="Q205" s="11">
        <f t="shared" si="384"/>
        <v>0</v>
      </c>
      <c r="R205" s="12"/>
      <c r="S205" s="3"/>
      <c r="T205" s="11">
        <f t="shared" si="385"/>
        <v>0</v>
      </c>
      <c r="U205" s="12"/>
      <c r="V205" s="3"/>
      <c r="W205" s="11">
        <f t="shared" si="386"/>
        <v>0</v>
      </c>
      <c r="X205" s="12"/>
      <c r="Y205" s="3"/>
      <c r="Z205" s="11">
        <f t="shared" si="397"/>
        <v>0</v>
      </c>
      <c r="AA205" s="12"/>
      <c r="AB205" s="24"/>
      <c r="AC205" s="11">
        <f t="shared" si="388"/>
        <v>0</v>
      </c>
      <c r="AD205" s="12"/>
      <c r="AE205" s="24"/>
      <c r="AF205" s="11">
        <f t="shared" si="389"/>
        <v>0</v>
      </c>
      <c r="AG205" s="12"/>
      <c r="AH205" s="3"/>
      <c r="AI205" s="11">
        <f t="shared" si="390"/>
        <v>0</v>
      </c>
      <c r="AJ205" s="12"/>
      <c r="AK205" s="3"/>
      <c r="AL205" s="11">
        <f t="shared" si="391"/>
        <v>0</v>
      </c>
      <c r="AM205" s="12"/>
      <c r="AN205" s="3"/>
      <c r="AO205" s="11">
        <f t="shared" si="392"/>
        <v>0</v>
      </c>
      <c r="AP205" s="12"/>
      <c r="AQ205" s="3"/>
      <c r="AR205" s="11">
        <f t="shared" si="393"/>
        <v>0</v>
      </c>
      <c r="AS205" s="12"/>
      <c r="AT205" s="3"/>
      <c r="AU205" s="11">
        <f t="shared" si="394"/>
        <v>0</v>
      </c>
      <c r="AV205" s="12"/>
      <c r="AW205" s="3"/>
      <c r="AX205" s="11">
        <f t="shared" si="395"/>
        <v>0</v>
      </c>
      <c r="AY205" s="12"/>
      <c r="AZ205" s="3"/>
      <c r="BA205" s="11">
        <f t="shared" si="396"/>
        <v>0</v>
      </c>
      <c r="BB205" s="12"/>
      <c r="BC205" s="3"/>
      <c r="BD205" s="7" t="s">
        <v>40</v>
      </c>
    </row>
    <row r="206" spans="1:56">
      <c r="A206" s="645"/>
      <c r="B206" s="647"/>
      <c r="C206" s="649"/>
      <c r="D206" s="651"/>
      <c r="E206" s="653"/>
      <c r="F206" s="256" t="s">
        <v>57</v>
      </c>
      <c r="G206" s="24"/>
      <c r="H206" s="11">
        <f t="shared" si="381"/>
        <v>0</v>
      </c>
      <c r="I206" s="12"/>
      <c r="J206" s="3"/>
      <c r="K206" s="11">
        <f t="shared" si="382"/>
        <v>0</v>
      </c>
      <c r="L206" s="12"/>
      <c r="M206" s="3"/>
      <c r="N206" s="11">
        <f t="shared" si="383"/>
        <v>0</v>
      </c>
      <c r="O206" s="12"/>
      <c r="P206" s="3"/>
      <c r="Q206" s="11">
        <f t="shared" si="384"/>
        <v>0</v>
      </c>
      <c r="R206" s="12"/>
      <c r="S206" s="3"/>
      <c r="T206" s="11">
        <f t="shared" si="385"/>
        <v>0</v>
      </c>
      <c r="U206" s="12"/>
      <c r="V206" s="3"/>
      <c r="W206" s="11">
        <f t="shared" si="386"/>
        <v>0</v>
      </c>
      <c r="X206" s="12"/>
      <c r="Y206" s="3"/>
      <c r="Z206" s="11">
        <f t="shared" si="397"/>
        <v>0</v>
      </c>
      <c r="AA206" s="12"/>
      <c r="AB206" s="24"/>
      <c r="AC206" s="11">
        <f t="shared" si="388"/>
        <v>0</v>
      </c>
      <c r="AD206" s="12"/>
      <c r="AE206" s="24"/>
      <c r="AF206" s="11">
        <f t="shared" si="389"/>
        <v>0</v>
      </c>
      <c r="AG206" s="12"/>
      <c r="AH206" s="3"/>
      <c r="AI206" s="11">
        <f t="shared" si="390"/>
        <v>0</v>
      </c>
      <c r="AJ206" s="12"/>
      <c r="AK206" s="3"/>
      <c r="AL206" s="11">
        <f t="shared" si="391"/>
        <v>0</v>
      </c>
      <c r="AM206" s="12"/>
      <c r="AN206" s="3"/>
      <c r="AO206" s="11">
        <f t="shared" si="392"/>
        <v>0</v>
      </c>
      <c r="AP206" s="12"/>
      <c r="AQ206" s="3"/>
      <c r="AR206" s="11">
        <f t="shared" si="393"/>
        <v>0</v>
      </c>
      <c r="AS206" s="12"/>
      <c r="AT206" s="3"/>
      <c r="AU206" s="11">
        <f t="shared" si="394"/>
        <v>0</v>
      </c>
      <c r="AV206" s="12"/>
      <c r="AW206" s="3"/>
      <c r="AX206" s="11">
        <f t="shared" si="395"/>
        <v>0</v>
      </c>
      <c r="AY206" s="12"/>
      <c r="AZ206" s="3"/>
      <c r="BA206" s="11">
        <f t="shared" si="396"/>
        <v>0</v>
      </c>
      <c r="BB206" s="12"/>
      <c r="BC206" s="3"/>
      <c r="BD206" s="55">
        <f>SUM(I201:I211,L201:L211,O201:O211,R201:R211,U201:U211,X201:X211,AA201:AA211,AD201:AD211,AG201:AG211)</f>
        <v>330308</v>
      </c>
    </row>
    <row r="207" spans="1:56">
      <c r="A207" s="645"/>
      <c r="B207" s="647"/>
      <c r="C207" s="649"/>
      <c r="D207" s="651"/>
      <c r="E207" s="653"/>
      <c r="F207" s="256" t="s">
        <v>41</v>
      </c>
      <c r="G207" s="24"/>
      <c r="H207" s="11"/>
      <c r="I207" s="12"/>
      <c r="J207" s="3"/>
      <c r="K207" s="11"/>
      <c r="L207" s="12"/>
      <c r="M207" s="3"/>
      <c r="N207" s="11"/>
      <c r="O207" s="12"/>
      <c r="P207" s="3"/>
      <c r="Q207" s="11"/>
      <c r="R207" s="12"/>
      <c r="S207" s="3"/>
      <c r="T207" s="11"/>
      <c r="U207" s="12"/>
      <c r="V207" s="3"/>
      <c r="W207" s="11"/>
      <c r="X207" s="12"/>
      <c r="Y207" s="3"/>
      <c r="Z207" s="11"/>
      <c r="AA207" s="12"/>
      <c r="AB207" s="24"/>
      <c r="AC207" s="11"/>
      <c r="AD207" s="12"/>
      <c r="AE207" s="24"/>
      <c r="AF207" s="11"/>
      <c r="AG207" s="12"/>
      <c r="AH207" s="3"/>
      <c r="AI207" s="11"/>
      <c r="AJ207" s="12"/>
      <c r="AK207" s="3"/>
      <c r="AL207" s="11"/>
      <c r="AM207" s="12"/>
      <c r="AN207" s="3"/>
      <c r="AO207" s="11"/>
      <c r="AP207" s="12"/>
      <c r="AQ207" s="3"/>
      <c r="AR207" s="11"/>
      <c r="AS207" s="12"/>
      <c r="AT207" s="3"/>
      <c r="AU207" s="11"/>
      <c r="AV207" s="12"/>
      <c r="AW207" s="3"/>
      <c r="AX207" s="11"/>
      <c r="AY207" s="12"/>
      <c r="AZ207" s="3"/>
      <c r="BA207" s="11"/>
      <c r="BB207" s="12"/>
      <c r="BC207" s="3"/>
      <c r="BD207" s="55"/>
    </row>
    <row r="208" spans="1:56" ht="15.75" customHeight="1">
      <c r="A208" s="645"/>
      <c r="B208" s="647"/>
      <c r="C208" s="649"/>
      <c r="D208" s="651"/>
      <c r="E208" s="653"/>
      <c r="F208" s="256" t="s">
        <v>42</v>
      </c>
      <c r="G208" s="24"/>
      <c r="H208" s="11"/>
      <c r="I208" s="12"/>
      <c r="J208" s="3"/>
      <c r="K208" s="11"/>
      <c r="L208" s="12"/>
      <c r="M208" s="3"/>
      <c r="N208" s="11"/>
      <c r="O208" s="12"/>
      <c r="P208" s="3"/>
      <c r="Q208" s="11"/>
      <c r="R208" s="12"/>
      <c r="S208" s="3"/>
      <c r="T208" s="11"/>
      <c r="U208" s="12"/>
      <c r="V208" s="3"/>
      <c r="W208" s="11">
        <v>0</v>
      </c>
      <c r="X208" s="12"/>
      <c r="Y208" s="3"/>
      <c r="Z208" s="11">
        <f t="shared" si="397"/>
        <v>0</v>
      </c>
      <c r="AA208" s="12"/>
      <c r="AB208" s="24"/>
      <c r="AC208" s="11">
        <v>0</v>
      </c>
      <c r="AD208" s="12"/>
      <c r="AE208" s="24"/>
      <c r="AF208" s="11">
        <v>0</v>
      </c>
      <c r="AG208" s="12"/>
      <c r="AH208" s="3"/>
      <c r="AI208" s="11">
        <f t="shared" si="390"/>
        <v>0</v>
      </c>
      <c r="AJ208" s="12"/>
      <c r="AK208" s="3"/>
      <c r="AL208" s="11">
        <f t="shared" si="391"/>
        <v>0</v>
      </c>
      <c r="AM208" s="12"/>
      <c r="AN208" s="3"/>
      <c r="AO208" s="11">
        <f t="shared" si="392"/>
        <v>0</v>
      </c>
      <c r="AP208" s="12"/>
      <c r="AQ208" s="3"/>
      <c r="AR208" s="11">
        <f t="shared" si="393"/>
        <v>0</v>
      </c>
      <c r="AS208" s="12"/>
      <c r="AT208" s="3"/>
      <c r="AU208" s="11">
        <f t="shared" ref="AU208:AU211" si="398">AT208-AV208</f>
        <v>0</v>
      </c>
      <c r="AV208" s="12"/>
      <c r="AW208" s="3"/>
      <c r="AX208" s="11">
        <f t="shared" ref="AX208:AX211" si="399">AW208-AY208</f>
        <v>0</v>
      </c>
      <c r="AY208" s="12"/>
      <c r="AZ208" s="3"/>
      <c r="BA208" s="11">
        <f t="shared" ref="BA208:BA211" si="400">AZ208-BB208</f>
        <v>0</v>
      </c>
      <c r="BB208" s="12"/>
      <c r="BC208" s="3"/>
      <c r="BD208" s="55"/>
    </row>
    <row r="209" spans="1:56">
      <c r="A209" s="645"/>
      <c r="B209" s="647"/>
      <c r="C209" s="649"/>
      <c r="D209" s="651"/>
      <c r="E209" s="653"/>
      <c r="F209" s="256" t="s">
        <v>43</v>
      </c>
      <c r="G209" s="24"/>
      <c r="H209" s="11">
        <f t="shared" ref="H209:H211" si="401">G209-I209</f>
        <v>0</v>
      </c>
      <c r="I209" s="12"/>
      <c r="J209" s="3"/>
      <c r="K209" s="11">
        <f t="shared" ref="K209:K211" si="402">J209-L209</f>
        <v>0</v>
      </c>
      <c r="L209" s="12"/>
      <c r="M209" s="3"/>
      <c r="N209" s="11">
        <f t="shared" ref="N209:N211" si="403">M209-O209</f>
        <v>0</v>
      </c>
      <c r="O209" s="12"/>
      <c r="P209" s="3"/>
      <c r="Q209" s="11">
        <f t="shared" ref="Q209:Q211" si="404">P209-R209</f>
        <v>0</v>
      </c>
      <c r="R209" s="12"/>
      <c r="S209" s="3"/>
      <c r="T209" s="11">
        <f t="shared" ref="T209:T211" si="405">S209-U209</f>
        <v>0</v>
      </c>
      <c r="U209" s="12"/>
      <c r="V209" s="3"/>
      <c r="W209" s="11">
        <f t="shared" ref="W209:W211" si="406">V209-X209</f>
        <v>0</v>
      </c>
      <c r="X209" s="12"/>
      <c r="Y209" s="3"/>
      <c r="Z209" s="11">
        <f t="shared" si="397"/>
        <v>0</v>
      </c>
      <c r="AA209" s="12"/>
      <c r="AB209" s="24"/>
      <c r="AC209" s="11">
        <f t="shared" ref="AC209:AC211" si="407">AB209-AD209</f>
        <v>0</v>
      </c>
      <c r="AD209" s="12"/>
      <c r="AE209" s="24"/>
      <c r="AF209" s="11">
        <f t="shared" ref="AF209:AF211" si="408">AE209-AG209</f>
        <v>0</v>
      </c>
      <c r="AG209" s="12"/>
      <c r="AH209" s="3"/>
      <c r="AI209" s="11">
        <f t="shared" si="390"/>
        <v>0</v>
      </c>
      <c r="AJ209" s="12"/>
      <c r="AK209" s="3"/>
      <c r="AL209" s="11">
        <f t="shared" si="391"/>
        <v>0</v>
      </c>
      <c r="AM209" s="12"/>
      <c r="AN209" s="3"/>
      <c r="AO209" s="11">
        <f t="shared" si="392"/>
        <v>0</v>
      </c>
      <c r="AP209" s="12"/>
      <c r="AQ209" s="3"/>
      <c r="AR209" s="11">
        <f t="shared" si="393"/>
        <v>0</v>
      </c>
      <c r="AS209" s="12"/>
      <c r="AT209" s="3"/>
      <c r="AU209" s="11">
        <f t="shared" si="398"/>
        <v>0</v>
      </c>
      <c r="AV209" s="12"/>
      <c r="AW209" s="3"/>
      <c r="AX209" s="11">
        <f t="shared" si="399"/>
        <v>0</v>
      </c>
      <c r="AY209" s="12"/>
      <c r="AZ209" s="3"/>
      <c r="BA209" s="11">
        <f t="shared" si="400"/>
        <v>0</v>
      </c>
      <c r="BB209" s="12"/>
      <c r="BC209" s="3"/>
      <c r="BD209" s="7" t="s">
        <v>44</v>
      </c>
    </row>
    <row r="210" spans="1:56" ht="15" customHeight="1">
      <c r="A210" s="645"/>
      <c r="B210" s="647"/>
      <c r="C210" s="649"/>
      <c r="D210" s="651"/>
      <c r="E210" s="653"/>
      <c r="F210" s="256" t="s">
        <v>45</v>
      </c>
      <c r="G210" s="24"/>
      <c r="H210" s="11">
        <f t="shared" si="401"/>
        <v>0</v>
      </c>
      <c r="I210" s="12"/>
      <c r="J210" s="3"/>
      <c r="K210" s="11">
        <f t="shared" si="402"/>
        <v>0</v>
      </c>
      <c r="L210" s="12"/>
      <c r="M210" s="3"/>
      <c r="N210" s="11">
        <f t="shared" si="403"/>
        <v>0</v>
      </c>
      <c r="O210" s="12"/>
      <c r="P210" s="3"/>
      <c r="Q210" s="11">
        <f t="shared" si="404"/>
        <v>0</v>
      </c>
      <c r="R210" s="12"/>
      <c r="S210" s="3"/>
      <c r="T210" s="11">
        <f t="shared" si="405"/>
        <v>0</v>
      </c>
      <c r="U210" s="12"/>
      <c r="V210" s="3"/>
      <c r="W210" s="11">
        <f t="shared" si="406"/>
        <v>0</v>
      </c>
      <c r="X210" s="12"/>
      <c r="Y210" s="3"/>
      <c r="Z210" s="11">
        <f t="shared" si="397"/>
        <v>0</v>
      </c>
      <c r="AA210" s="12"/>
      <c r="AB210" s="24"/>
      <c r="AC210" s="11">
        <f t="shared" si="407"/>
        <v>0</v>
      </c>
      <c r="AD210" s="12"/>
      <c r="AE210" s="24"/>
      <c r="AF210" s="11">
        <f t="shared" si="408"/>
        <v>0</v>
      </c>
      <c r="AG210" s="12"/>
      <c r="AH210" s="3"/>
      <c r="AI210" s="11">
        <f t="shared" si="390"/>
        <v>0</v>
      </c>
      <c r="AJ210" s="12"/>
      <c r="AK210" s="3"/>
      <c r="AL210" s="11">
        <f t="shared" si="391"/>
        <v>0</v>
      </c>
      <c r="AM210" s="12"/>
      <c r="AN210" s="3"/>
      <c r="AO210" s="11">
        <f t="shared" si="392"/>
        <v>0</v>
      </c>
      <c r="AP210" s="12"/>
      <c r="AQ210" s="3"/>
      <c r="AR210" s="11">
        <f t="shared" si="393"/>
        <v>0</v>
      </c>
      <c r="AS210" s="12"/>
      <c r="AT210" s="3"/>
      <c r="AU210" s="11">
        <f t="shared" si="398"/>
        <v>0</v>
      </c>
      <c r="AV210" s="12"/>
      <c r="AW210" s="3"/>
      <c r="AX210" s="11">
        <f t="shared" si="399"/>
        <v>0</v>
      </c>
      <c r="AY210" s="12"/>
      <c r="AZ210" s="3"/>
      <c r="BA210" s="11">
        <f t="shared" si="400"/>
        <v>0</v>
      </c>
      <c r="BB210" s="12"/>
      <c r="BC210" s="3"/>
      <c r="BD210" s="243">
        <f>BD206/BD202</f>
        <v>1</v>
      </c>
    </row>
    <row r="211" spans="1:56">
      <c r="A211" s="646"/>
      <c r="B211" s="648"/>
      <c r="C211" s="650"/>
      <c r="D211" s="652"/>
      <c r="E211" s="654"/>
      <c r="F211" s="258" t="s">
        <v>46</v>
      </c>
      <c r="G211" s="245"/>
      <c r="H211" s="16">
        <f t="shared" si="401"/>
        <v>0</v>
      </c>
      <c r="I211" s="17"/>
      <c r="J211" s="8"/>
      <c r="K211" s="16">
        <f t="shared" si="402"/>
        <v>0</v>
      </c>
      <c r="L211" s="17"/>
      <c r="M211" s="8"/>
      <c r="N211" s="16">
        <f t="shared" si="403"/>
        <v>0</v>
      </c>
      <c r="O211" s="17"/>
      <c r="P211" s="8"/>
      <c r="Q211" s="16">
        <f t="shared" si="404"/>
        <v>0</v>
      </c>
      <c r="R211" s="17"/>
      <c r="S211" s="18"/>
      <c r="T211" s="19">
        <f t="shared" si="405"/>
        <v>0</v>
      </c>
      <c r="U211" s="20"/>
      <c r="V211" s="18"/>
      <c r="W211" s="19">
        <f t="shared" si="406"/>
        <v>0</v>
      </c>
      <c r="X211" s="20"/>
      <c r="Y211" s="18"/>
      <c r="Z211" s="19">
        <f t="shared" si="397"/>
        <v>0</v>
      </c>
      <c r="AA211" s="20"/>
      <c r="AB211" s="245"/>
      <c r="AC211" s="16">
        <f t="shared" si="407"/>
        <v>0</v>
      </c>
      <c r="AD211" s="17"/>
      <c r="AE211" s="245"/>
      <c r="AF211" s="16">
        <f t="shared" si="408"/>
        <v>0</v>
      </c>
      <c r="AG211" s="17"/>
      <c r="AH211" s="8"/>
      <c r="AI211" s="16">
        <f t="shared" si="390"/>
        <v>0</v>
      </c>
      <c r="AJ211" s="17"/>
      <c r="AK211" s="8"/>
      <c r="AL211" s="16">
        <f t="shared" si="391"/>
        <v>0</v>
      </c>
      <c r="AM211" s="17"/>
      <c r="AN211" s="8"/>
      <c r="AO211" s="16">
        <f t="shared" si="392"/>
        <v>0</v>
      </c>
      <c r="AP211" s="17"/>
      <c r="AQ211" s="8"/>
      <c r="AR211" s="16">
        <f t="shared" si="393"/>
        <v>0</v>
      </c>
      <c r="AS211" s="17"/>
      <c r="AT211" s="8"/>
      <c r="AU211" s="16">
        <f t="shared" si="398"/>
        <v>0</v>
      </c>
      <c r="AV211" s="17"/>
      <c r="AW211" s="8"/>
      <c r="AX211" s="16">
        <f t="shared" si="399"/>
        <v>0</v>
      </c>
      <c r="AY211" s="17"/>
      <c r="AZ211" s="8"/>
      <c r="BA211" s="16">
        <f t="shared" si="400"/>
        <v>0</v>
      </c>
      <c r="BB211" s="17"/>
      <c r="BC211" s="8"/>
      <c r="BD211" s="56"/>
    </row>
    <row r="212" spans="1:56">
      <c r="A212" s="660" t="s">
        <v>20</v>
      </c>
      <c r="B212" s="662" t="s">
        <v>21</v>
      </c>
      <c r="C212" s="664" t="s">
        <v>22</v>
      </c>
      <c r="D212" s="662" t="s">
        <v>23</v>
      </c>
      <c r="E212" s="664" t="s">
        <v>24</v>
      </c>
      <c r="F212" s="670" t="s">
        <v>25</v>
      </c>
      <c r="G212" s="635" t="s">
        <v>26</v>
      </c>
      <c r="H212" s="636" t="s">
        <v>27</v>
      </c>
      <c r="I212" s="637" t="s">
        <v>28</v>
      </c>
      <c r="J212" s="635" t="s">
        <v>26</v>
      </c>
      <c r="K212" s="636" t="s">
        <v>27</v>
      </c>
      <c r="L212" s="637" t="s">
        <v>28</v>
      </c>
      <c r="M212" s="635" t="s">
        <v>26</v>
      </c>
      <c r="N212" s="636" t="s">
        <v>27</v>
      </c>
      <c r="O212" s="637" t="s">
        <v>28</v>
      </c>
      <c r="P212" s="635" t="s">
        <v>26</v>
      </c>
      <c r="Q212" s="636" t="s">
        <v>27</v>
      </c>
      <c r="R212" s="637" t="s">
        <v>28</v>
      </c>
      <c r="S212" s="635" t="s">
        <v>26</v>
      </c>
      <c r="T212" s="636" t="s">
        <v>27</v>
      </c>
      <c r="U212" s="637" t="s">
        <v>28</v>
      </c>
      <c r="V212" s="635" t="s">
        <v>26</v>
      </c>
      <c r="W212" s="636" t="s">
        <v>27</v>
      </c>
      <c r="X212" s="637" t="s">
        <v>28</v>
      </c>
      <c r="Y212" s="635" t="s">
        <v>26</v>
      </c>
      <c r="Z212" s="636" t="s">
        <v>27</v>
      </c>
      <c r="AA212" s="637" t="s">
        <v>28</v>
      </c>
      <c r="AB212" s="635" t="s">
        <v>26</v>
      </c>
      <c r="AC212" s="636" t="s">
        <v>27</v>
      </c>
      <c r="AD212" s="637" t="s">
        <v>28</v>
      </c>
      <c r="AE212" s="635" t="s">
        <v>26</v>
      </c>
      <c r="AF212" s="636" t="s">
        <v>27</v>
      </c>
      <c r="AG212" s="637" t="s">
        <v>28</v>
      </c>
      <c r="AH212" s="635" t="s">
        <v>26</v>
      </c>
      <c r="AI212" s="636" t="s">
        <v>27</v>
      </c>
      <c r="AJ212" s="637" t="s">
        <v>28</v>
      </c>
      <c r="AK212" s="635" t="s">
        <v>26</v>
      </c>
      <c r="AL212" s="636" t="s">
        <v>27</v>
      </c>
      <c r="AM212" s="637" t="s">
        <v>28</v>
      </c>
      <c r="AN212" s="635" t="s">
        <v>26</v>
      </c>
      <c r="AO212" s="636" t="s">
        <v>27</v>
      </c>
      <c r="AP212" s="637" t="s">
        <v>28</v>
      </c>
      <c r="AQ212" s="635" t="s">
        <v>26</v>
      </c>
      <c r="AR212" s="636" t="s">
        <v>27</v>
      </c>
      <c r="AS212" s="637" t="s">
        <v>28</v>
      </c>
      <c r="AT212" s="635" t="s">
        <v>26</v>
      </c>
      <c r="AU212" s="636" t="s">
        <v>27</v>
      </c>
      <c r="AV212" s="637" t="s">
        <v>28</v>
      </c>
      <c r="AW212" s="635" t="s">
        <v>26</v>
      </c>
      <c r="AX212" s="636" t="s">
        <v>27</v>
      </c>
      <c r="AY212" s="637" t="s">
        <v>28</v>
      </c>
      <c r="AZ212" s="635" t="s">
        <v>26</v>
      </c>
      <c r="BA212" s="636" t="s">
        <v>27</v>
      </c>
      <c r="BB212" s="637" t="s">
        <v>28</v>
      </c>
      <c r="BC212" s="635" t="s">
        <v>26</v>
      </c>
      <c r="BD212" s="665" t="s">
        <v>29</v>
      </c>
    </row>
    <row r="213" spans="1:56">
      <c r="A213" s="661"/>
      <c r="B213" s="663"/>
      <c r="C213" s="636"/>
      <c r="D213" s="663"/>
      <c r="E213" s="636"/>
      <c r="F213" s="671"/>
      <c r="G213" s="635"/>
      <c r="H213" s="636"/>
      <c r="I213" s="637"/>
      <c r="J213" s="635"/>
      <c r="K213" s="636"/>
      <c r="L213" s="637"/>
      <c r="M213" s="635"/>
      <c r="N213" s="636"/>
      <c r="O213" s="637"/>
      <c r="P213" s="635"/>
      <c r="Q213" s="636"/>
      <c r="R213" s="637"/>
      <c r="S213" s="635"/>
      <c r="T213" s="636"/>
      <c r="U213" s="637"/>
      <c r="V213" s="635"/>
      <c r="W213" s="636"/>
      <c r="X213" s="637"/>
      <c r="Y213" s="635"/>
      <c r="Z213" s="636"/>
      <c r="AA213" s="637"/>
      <c r="AB213" s="635"/>
      <c r="AC213" s="636"/>
      <c r="AD213" s="637"/>
      <c r="AE213" s="635"/>
      <c r="AF213" s="636"/>
      <c r="AG213" s="637"/>
      <c r="AH213" s="635"/>
      <c r="AI213" s="636"/>
      <c r="AJ213" s="637"/>
      <c r="AK213" s="635"/>
      <c r="AL213" s="636"/>
      <c r="AM213" s="637"/>
      <c r="AN213" s="635"/>
      <c r="AO213" s="636"/>
      <c r="AP213" s="637"/>
      <c r="AQ213" s="635"/>
      <c r="AR213" s="636"/>
      <c r="AS213" s="637"/>
      <c r="AT213" s="635"/>
      <c r="AU213" s="636"/>
      <c r="AV213" s="637"/>
      <c r="AW213" s="635"/>
      <c r="AX213" s="636"/>
      <c r="AY213" s="637"/>
      <c r="AZ213" s="635"/>
      <c r="BA213" s="636"/>
      <c r="BB213" s="637"/>
      <c r="BC213" s="635"/>
      <c r="BD213" s="665"/>
    </row>
    <row r="214" spans="1:56">
      <c r="A214" s="645" t="s">
        <v>87</v>
      </c>
      <c r="B214" s="647">
        <v>3011</v>
      </c>
      <c r="C214" s="649" t="s">
        <v>88</v>
      </c>
      <c r="D214" s="651" t="s">
        <v>89</v>
      </c>
      <c r="E214" s="653" t="s">
        <v>90</v>
      </c>
      <c r="F214" s="256" t="s">
        <v>33</v>
      </c>
      <c r="G214" s="24"/>
      <c r="H214" s="9">
        <f t="shared" ref="H214:H219" si="409">G214-I214</f>
        <v>0</v>
      </c>
      <c r="I214" s="10"/>
      <c r="J214" s="3"/>
      <c r="K214" s="9">
        <f t="shared" ref="K214:K219" si="410">J214-L214</f>
        <v>0</v>
      </c>
      <c r="L214" s="10"/>
      <c r="M214" s="3"/>
      <c r="N214" s="9">
        <f t="shared" ref="N214:N219" si="411">M214-O214</f>
        <v>0</v>
      </c>
      <c r="O214" s="10"/>
      <c r="P214" s="3"/>
      <c r="Q214" s="9">
        <f t="shared" ref="Q214:Q219" si="412">P214-R214</f>
        <v>0</v>
      </c>
      <c r="R214" s="10"/>
      <c r="S214" s="3"/>
      <c r="T214" s="9">
        <f t="shared" ref="T214:T219" si="413">S214-U214</f>
        <v>0</v>
      </c>
      <c r="U214" s="10"/>
      <c r="V214" s="3"/>
      <c r="W214" s="9">
        <f t="shared" ref="W214:W219" si="414">V214-X214</f>
        <v>0</v>
      </c>
      <c r="X214" s="10"/>
      <c r="Y214" s="3"/>
      <c r="Z214" s="9">
        <f t="shared" ref="Z214:Z224" si="415">Y214-AA214</f>
        <v>0</v>
      </c>
      <c r="AA214" s="10"/>
      <c r="AB214" s="24"/>
      <c r="AC214" s="9">
        <f t="shared" ref="AC214:AC219" si="416">AB214-AD214</f>
        <v>0</v>
      </c>
      <c r="AD214" s="10"/>
      <c r="AE214" s="24"/>
      <c r="AF214" s="9">
        <f t="shared" ref="AF214:AF219" si="417">AE214-AG214</f>
        <v>0</v>
      </c>
      <c r="AG214" s="10"/>
      <c r="AH214" s="3"/>
      <c r="AI214" s="9">
        <f t="shared" ref="AI214:AI224" si="418">AH214-AJ214</f>
        <v>0</v>
      </c>
      <c r="AJ214" s="10"/>
      <c r="AK214" s="3"/>
      <c r="AL214" s="9">
        <f t="shared" ref="AL214:AL224" si="419">AK214-AM214</f>
        <v>0</v>
      </c>
      <c r="AM214" s="10"/>
      <c r="AN214" s="3"/>
      <c r="AO214" s="9">
        <f t="shared" ref="AO214:AO224" si="420">AN214-AP214</f>
        <v>0</v>
      </c>
      <c r="AP214" s="10"/>
      <c r="AQ214" s="3"/>
      <c r="AR214" s="9">
        <f t="shared" ref="AR214:AR224" si="421">AQ214-AS214</f>
        <v>0</v>
      </c>
      <c r="AS214" s="10"/>
      <c r="AT214" s="3"/>
      <c r="AU214" s="9">
        <f t="shared" ref="AU214:AU219" si="422">AT214-AV214</f>
        <v>0</v>
      </c>
      <c r="AV214" s="10"/>
      <c r="AW214" s="3"/>
      <c r="AX214" s="9">
        <f t="shared" ref="AX214:AX219" si="423">AW214-AY214</f>
        <v>0</v>
      </c>
      <c r="AY214" s="10"/>
      <c r="AZ214" s="3"/>
      <c r="BA214" s="9">
        <f t="shared" ref="BA214:BA219" si="424">AZ214-BB214</f>
        <v>0</v>
      </c>
      <c r="BB214" s="10"/>
      <c r="BC214" s="3"/>
      <c r="BD214" s="4" t="s">
        <v>34</v>
      </c>
    </row>
    <row r="215" spans="1:56">
      <c r="A215" s="645"/>
      <c r="B215" s="647"/>
      <c r="C215" s="649"/>
      <c r="D215" s="651"/>
      <c r="E215" s="653"/>
      <c r="F215" s="256" t="s">
        <v>35</v>
      </c>
      <c r="G215" s="24"/>
      <c r="H215" s="11">
        <f t="shared" si="409"/>
        <v>0</v>
      </c>
      <c r="I215" s="12"/>
      <c r="J215" s="3"/>
      <c r="K215" s="11">
        <f t="shared" si="410"/>
        <v>0</v>
      </c>
      <c r="L215" s="12"/>
      <c r="M215" s="3"/>
      <c r="N215" s="11">
        <f t="shared" si="411"/>
        <v>0</v>
      </c>
      <c r="O215" s="12"/>
      <c r="P215" s="3"/>
      <c r="Q215" s="11">
        <f t="shared" si="412"/>
        <v>0</v>
      </c>
      <c r="R215" s="12"/>
      <c r="S215" s="361">
        <f>SUM(36615+53693)</f>
        <v>90308</v>
      </c>
      <c r="T215" s="362">
        <f t="shared" si="413"/>
        <v>0</v>
      </c>
      <c r="U215" s="363">
        <v>90308</v>
      </c>
      <c r="V215" s="3"/>
      <c r="W215" s="11">
        <f t="shared" si="414"/>
        <v>0</v>
      </c>
      <c r="X215" s="12"/>
      <c r="Y215" s="3"/>
      <c r="Z215" s="11">
        <f t="shared" si="415"/>
        <v>0</v>
      </c>
      <c r="AA215" s="12"/>
      <c r="AB215" s="24"/>
      <c r="AC215" s="11">
        <f t="shared" si="416"/>
        <v>0</v>
      </c>
      <c r="AD215" s="12"/>
      <c r="AE215" s="24"/>
      <c r="AF215" s="11">
        <f t="shared" si="417"/>
        <v>0</v>
      </c>
      <c r="AG215" s="12"/>
      <c r="AH215" s="3"/>
      <c r="AI215" s="11">
        <f t="shared" si="418"/>
        <v>0</v>
      </c>
      <c r="AJ215" s="12"/>
      <c r="AK215" s="3"/>
      <c r="AL215" s="11">
        <f t="shared" si="419"/>
        <v>0</v>
      </c>
      <c r="AM215" s="12"/>
      <c r="AN215" s="3"/>
      <c r="AO215" s="11">
        <f t="shared" si="420"/>
        <v>0</v>
      </c>
      <c r="AP215" s="12"/>
      <c r="AQ215" s="3"/>
      <c r="AR215" s="11">
        <f t="shared" si="421"/>
        <v>0</v>
      </c>
      <c r="AS215" s="12"/>
      <c r="AT215" s="3"/>
      <c r="AU215" s="11">
        <f t="shared" si="422"/>
        <v>0</v>
      </c>
      <c r="AV215" s="12"/>
      <c r="AW215" s="3"/>
      <c r="AX215" s="11">
        <f t="shared" si="423"/>
        <v>0</v>
      </c>
      <c r="AY215" s="12"/>
      <c r="AZ215" s="3"/>
      <c r="BA215" s="11">
        <f t="shared" si="424"/>
        <v>0</v>
      </c>
      <c r="BB215" s="12"/>
      <c r="BC215" s="3"/>
      <c r="BD215" s="55">
        <f>SUM(G214:G224,J214:J224,M214:M224,P214:P224,S214:S224,V214:V224,Y214:Y224,AB214:AB224,AE214:AE224)</f>
        <v>210305</v>
      </c>
    </row>
    <row r="216" spans="1:56">
      <c r="A216" s="645"/>
      <c r="B216" s="647"/>
      <c r="C216" s="649"/>
      <c r="D216" s="651"/>
      <c r="E216" s="653"/>
      <c r="F216" s="256" t="s">
        <v>36</v>
      </c>
      <c r="G216" s="24"/>
      <c r="H216" s="11">
        <f t="shared" si="409"/>
        <v>0</v>
      </c>
      <c r="I216" s="12"/>
      <c r="J216" s="3"/>
      <c r="K216" s="11">
        <f t="shared" si="410"/>
        <v>0</v>
      </c>
      <c r="L216" s="12"/>
      <c r="M216" s="3"/>
      <c r="N216" s="11">
        <f t="shared" si="411"/>
        <v>0</v>
      </c>
      <c r="O216" s="12"/>
      <c r="P216" s="3"/>
      <c r="Q216" s="11">
        <f t="shared" si="412"/>
        <v>0</v>
      </c>
      <c r="R216" s="12"/>
      <c r="S216" s="3"/>
      <c r="T216" s="11">
        <f t="shared" si="413"/>
        <v>0</v>
      </c>
      <c r="U216" s="12"/>
      <c r="V216" s="3"/>
      <c r="W216" s="11">
        <f t="shared" si="414"/>
        <v>0</v>
      </c>
      <c r="X216" s="12"/>
      <c r="Y216" s="3"/>
      <c r="Z216" s="11">
        <f t="shared" si="415"/>
        <v>0</v>
      </c>
      <c r="AA216" s="12"/>
      <c r="AB216" s="24"/>
      <c r="AC216" s="11">
        <f t="shared" si="416"/>
        <v>0</v>
      </c>
      <c r="AD216" s="12"/>
      <c r="AE216" s="24"/>
      <c r="AF216" s="11">
        <f t="shared" si="417"/>
        <v>0</v>
      </c>
      <c r="AG216" s="12"/>
      <c r="AH216" s="3"/>
      <c r="AI216" s="11">
        <f t="shared" si="418"/>
        <v>0</v>
      </c>
      <c r="AJ216" s="12"/>
      <c r="AK216" s="3"/>
      <c r="AL216" s="11">
        <f t="shared" si="419"/>
        <v>0</v>
      </c>
      <c r="AM216" s="12"/>
      <c r="AN216" s="3"/>
      <c r="AO216" s="11">
        <f t="shared" si="420"/>
        <v>0</v>
      </c>
      <c r="AP216" s="12"/>
      <c r="AQ216" s="3"/>
      <c r="AR216" s="11">
        <f t="shared" si="421"/>
        <v>0</v>
      </c>
      <c r="AS216" s="12"/>
      <c r="AT216" s="3"/>
      <c r="AU216" s="11">
        <f t="shared" si="422"/>
        <v>0</v>
      </c>
      <c r="AV216" s="12"/>
      <c r="AW216" s="3"/>
      <c r="AX216" s="11">
        <f t="shared" si="423"/>
        <v>0</v>
      </c>
      <c r="AY216" s="12"/>
      <c r="AZ216" s="3"/>
      <c r="BA216" s="11">
        <f t="shared" si="424"/>
        <v>0</v>
      </c>
      <c r="BB216" s="12"/>
      <c r="BC216" s="3"/>
      <c r="BD216" s="7" t="s">
        <v>37</v>
      </c>
    </row>
    <row r="217" spans="1:56">
      <c r="A217" s="645"/>
      <c r="B217" s="647"/>
      <c r="C217" s="649"/>
      <c r="D217" s="651"/>
      <c r="E217" s="653"/>
      <c r="F217" s="256" t="s">
        <v>38</v>
      </c>
      <c r="G217" s="24"/>
      <c r="H217" s="11">
        <f t="shared" si="409"/>
        <v>0</v>
      </c>
      <c r="I217" s="12"/>
      <c r="J217" s="3"/>
      <c r="K217" s="11">
        <f t="shared" si="410"/>
        <v>0</v>
      </c>
      <c r="L217" s="12"/>
      <c r="M217" s="3"/>
      <c r="N217" s="11">
        <f t="shared" si="411"/>
        <v>0</v>
      </c>
      <c r="O217" s="12"/>
      <c r="P217" s="3"/>
      <c r="Q217" s="11">
        <f t="shared" si="412"/>
        <v>0</v>
      </c>
      <c r="R217" s="12"/>
      <c r="S217" s="3"/>
      <c r="T217" s="11">
        <f t="shared" si="413"/>
        <v>0</v>
      </c>
      <c r="U217" s="12"/>
      <c r="V217" s="3"/>
      <c r="W217" s="11">
        <f t="shared" si="414"/>
        <v>0</v>
      </c>
      <c r="X217" s="12"/>
      <c r="Y217" s="3"/>
      <c r="Z217" s="11">
        <f t="shared" si="415"/>
        <v>0</v>
      </c>
      <c r="AA217" s="12"/>
      <c r="AB217" s="24"/>
      <c r="AC217" s="11">
        <f t="shared" si="416"/>
        <v>0</v>
      </c>
      <c r="AD217" s="12"/>
      <c r="AE217" s="24"/>
      <c r="AF217" s="11">
        <f t="shared" si="417"/>
        <v>0</v>
      </c>
      <c r="AG217" s="12"/>
      <c r="AH217" s="3"/>
      <c r="AI217" s="11">
        <f t="shared" si="418"/>
        <v>0</v>
      </c>
      <c r="AJ217" s="12"/>
      <c r="AK217" s="3"/>
      <c r="AL217" s="11">
        <f t="shared" si="419"/>
        <v>0</v>
      </c>
      <c r="AM217" s="12"/>
      <c r="AN217" s="3"/>
      <c r="AO217" s="11">
        <f t="shared" si="420"/>
        <v>0</v>
      </c>
      <c r="AP217" s="12"/>
      <c r="AQ217" s="3"/>
      <c r="AR217" s="11">
        <f t="shared" si="421"/>
        <v>0</v>
      </c>
      <c r="AS217" s="12"/>
      <c r="AT217" s="3"/>
      <c r="AU217" s="11">
        <f t="shared" si="422"/>
        <v>0</v>
      </c>
      <c r="AV217" s="12"/>
      <c r="AW217" s="3"/>
      <c r="AX217" s="11">
        <f t="shared" si="423"/>
        <v>0</v>
      </c>
      <c r="AY217" s="12"/>
      <c r="AZ217" s="3"/>
      <c r="BA217" s="11">
        <f t="shared" si="424"/>
        <v>0</v>
      </c>
      <c r="BB217" s="12"/>
      <c r="BC217" s="3"/>
      <c r="BD217" s="55">
        <f>SUM(H214:H224,K214:K224,N214:N224,Q214:Q224,T214:T224,W214:W224,Z214:Z224,AC214:AC224,Z214:Z224,AF214:AF224)</f>
        <v>0</v>
      </c>
    </row>
    <row r="218" spans="1:56">
      <c r="A218" s="645"/>
      <c r="B218" s="647"/>
      <c r="C218" s="649"/>
      <c r="D218" s="651"/>
      <c r="E218" s="653"/>
      <c r="F218" s="256" t="s">
        <v>39</v>
      </c>
      <c r="G218" s="24"/>
      <c r="H218" s="11">
        <f t="shared" si="409"/>
        <v>0</v>
      </c>
      <c r="I218" s="12"/>
      <c r="J218" s="3"/>
      <c r="K218" s="11">
        <f t="shared" si="410"/>
        <v>0</v>
      </c>
      <c r="L218" s="12"/>
      <c r="M218" s="3"/>
      <c r="N218" s="11">
        <f t="shared" si="411"/>
        <v>0</v>
      </c>
      <c r="O218" s="12"/>
      <c r="P218" s="3"/>
      <c r="Q218" s="11">
        <f t="shared" si="412"/>
        <v>0</v>
      </c>
      <c r="R218" s="12"/>
      <c r="S218" s="3"/>
      <c r="T218" s="11">
        <f t="shared" si="413"/>
        <v>0</v>
      </c>
      <c r="U218" s="12"/>
      <c r="V218" s="3"/>
      <c r="W218" s="11">
        <f t="shared" si="414"/>
        <v>0</v>
      </c>
      <c r="X218" s="12"/>
      <c r="Y218" s="3"/>
      <c r="Z218" s="11">
        <f t="shared" si="415"/>
        <v>0</v>
      </c>
      <c r="AA218" s="12"/>
      <c r="AB218" s="24"/>
      <c r="AC218" s="11">
        <f t="shared" si="416"/>
        <v>0</v>
      </c>
      <c r="AD218" s="12"/>
      <c r="AE218" s="24"/>
      <c r="AF218" s="11">
        <f t="shared" si="417"/>
        <v>0</v>
      </c>
      <c r="AG218" s="12"/>
      <c r="AH218" s="3"/>
      <c r="AI218" s="11">
        <f t="shared" si="418"/>
        <v>0</v>
      </c>
      <c r="AJ218" s="12"/>
      <c r="AK218" s="3"/>
      <c r="AL218" s="11">
        <f t="shared" si="419"/>
        <v>0</v>
      </c>
      <c r="AM218" s="12"/>
      <c r="AN218" s="3"/>
      <c r="AO218" s="11">
        <f t="shared" si="420"/>
        <v>0</v>
      </c>
      <c r="AP218" s="12"/>
      <c r="AQ218" s="3"/>
      <c r="AR218" s="11">
        <f t="shared" si="421"/>
        <v>0</v>
      </c>
      <c r="AS218" s="12"/>
      <c r="AT218" s="3"/>
      <c r="AU218" s="11">
        <f t="shared" si="422"/>
        <v>0</v>
      </c>
      <c r="AV218" s="12"/>
      <c r="AW218" s="3"/>
      <c r="AX218" s="11">
        <f t="shared" si="423"/>
        <v>0</v>
      </c>
      <c r="AY218" s="12"/>
      <c r="AZ218" s="3"/>
      <c r="BA218" s="11">
        <f t="shared" si="424"/>
        <v>0</v>
      </c>
      <c r="BB218" s="12"/>
      <c r="BC218" s="3"/>
      <c r="BD218" s="7" t="s">
        <v>40</v>
      </c>
    </row>
    <row r="219" spans="1:56">
      <c r="A219" s="645"/>
      <c r="B219" s="647"/>
      <c r="C219" s="649"/>
      <c r="D219" s="651"/>
      <c r="E219" s="653"/>
      <c r="F219" s="256" t="s">
        <v>57</v>
      </c>
      <c r="G219" s="24"/>
      <c r="H219" s="11">
        <f t="shared" si="409"/>
        <v>0</v>
      </c>
      <c r="I219" s="12"/>
      <c r="J219" s="3"/>
      <c r="K219" s="11">
        <f t="shared" si="410"/>
        <v>0</v>
      </c>
      <c r="L219" s="12"/>
      <c r="M219" s="3"/>
      <c r="N219" s="11">
        <f t="shared" si="411"/>
        <v>0</v>
      </c>
      <c r="O219" s="12"/>
      <c r="P219" s="3"/>
      <c r="Q219" s="11">
        <f t="shared" si="412"/>
        <v>0</v>
      </c>
      <c r="R219" s="12"/>
      <c r="S219" s="3"/>
      <c r="T219" s="11">
        <f t="shared" si="413"/>
        <v>0</v>
      </c>
      <c r="U219" s="12"/>
      <c r="V219" s="3"/>
      <c r="W219" s="11">
        <f t="shared" si="414"/>
        <v>0</v>
      </c>
      <c r="X219" s="12"/>
      <c r="Y219" s="3"/>
      <c r="Z219" s="11">
        <f t="shared" si="415"/>
        <v>0</v>
      </c>
      <c r="AA219" s="12"/>
      <c r="AB219" s="24"/>
      <c r="AC219" s="11">
        <f t="shared" si="416"/>
        <v>0</v>
      </c>
      <c r="AD219" s="12"/>
      <c r="AE219" s="24"/>
      <c r="AF219" s="11">
        <f t="shared" si="417"/>
        <v>0</v>
      </c>
      <c r="AG219" s="12"/>
      <c r="AH219" s="3"/>
      <c r="AI219" s="11">
        <f t="shared" si="418"/>
        <v>0</v>
      </c>
      <c r="AJ219" s="12"/>
      <c r="AK219" s="3"/>
      <c r="AL219" s="11">
        <f t="shared" si="419"/>
        <v>0</v>
      </c>
      <c r="AM219" s="12"/>
      <c r="AN219" s="3"/>
      <c r="AO219" s="11">
        <f t="shared" si="420"/>
        <v>0</v>
      </c>
      <c r="AP219" s="12"/>
      <c r="AQ219" s="3"/>
      <c r="AR219" s="11">
        <f t="shared" si="421"/>
        <v>0</v>
      </c>
      <c r="AS219" s="12"/>
      <c r="AT219" s="3"/>
      <c r="AU219" s="11">
        <f t="shared" si="422"/>
        <v>0</v>
      </c>
      <c r="AV219" s="12"/>
      <c r="AW219" s="3"/>
      <c r="AX219" s="11">
        <f t="shared" si="423"/>
        <v>0</v>
      </c>
      <c r="AY219" s="12"/>
      <c r="AZ219" s="3"/>
      <c r="BA219" s="11">
        <f t="shared" si="424"/>
        <v>0</v>
      </c>
      <c r="BB219" s="12"/>
      <c r="BC219" s="3"/>
      <c r="BD219" s="55">
        <f>SUM(I214:I224,L214:L224,O214:O224,R214:R224,U214:U224,X214:X224,AA214:AA224,AD214:AD224,AG214:AG224)</f>
        <v>210305</v>
      </c>
    </row>
    <row r="220" spans="1:56">
      <c r="A220" s="645"/>
      <c r="B220" s="647"/>
      <c r="C220" s="649"/>
      <c r="D220" s="651"/>
      <c r="E220" s="653"/>
      <c r="F220" s="256" t="s">
        <v>41</v>
      </c>
      <c r="G220" s="24"/>
      <c r="H220" s="11"/>
      <c r="I220" s="12"/>
      <c r="J220" s="3"/>
      <c r="K220" s="11"/>
      <c r="L220" s="12"/>
      <c r="M220" s="3"/>
      <c r="N220" s="11"/>
      <c r="O220" s="12"/>
      <c r="P220" s="3"/>
      <c r="Q220" s="11"/>
      <c r="R220" s="12"/>
      <c r="S220" s="3"/>
      <c r="T220" s="11"/>
      <c r="U220" s="12"/>
      <c r="V220" s="3"/>
      <c r="W220" s="11"/>
      <c r="X220" s="12"/>
      <c r="Y220" s="3"/>
      <c r="Z220" s="11"/>
      <c r="AA220" s="12"/>
      <c r="AB220" s="24"/>
      <c r="AC220" s="11"/>
      <c r="AD220" s="12"/>
      <c r="AE220" s="24"/>
      <c r="AF220" s="11"/>
      <c r="AG220" s="12"/>
      <c r="AH220" s="3"/>
      <c r="AI220" s="11"/>
      <c r="AJ220" s="12"/>
      <c r="AK220" s="3"/>
      <c r="AL220" s="11"/>
      <c r="AM220" s="12"/>
      <c r="AN220" s="3"/>
      <c r="AO220" s="11"/>
      <c r="AP220" s="12"/>
      <c r="AQ220" s="3"/>
      <c r="AR220" s="11"/>
      <c r="AS220" s="12"/>
      <c r="AT220" s="3"/>
      <c r="AU220" s="11"/>
      <c r="AV220" s="12"/>
      <c r="AW220" s="3"/>
      <c r="AX220" s="11"/>
      <c r="AY220" s="12"/>
      <c r="AZ220" s="3"/>
      <c r="BA220" s="11"/>
      <c r="BB220" s="12"/>
      <c r="BC220" s="3"/>
      <c r="BD220" s="55"/>
    </row>
    <row r="221" spans="1:56">
      <c r="A221" s="645"/>
      <c r="B221" s="647"/>
      <c r="C221" s="649"/>
      <c r="D221" s="651"/>
      <c r="E221" s="653"/>
      <c r="F221" s="256" t="s">
        <v>42</v>
      </c>
      <c r="G221" s="24"/>
      <c r="H221" s="11"/>
      <c r="I221" s="12"/>
      <c r="J221" s="3"/>
      <c r="K221" s="11"/>
      <c r="L221" s="12"/>
      <c r="M221" s="3"/>
      <c r="N221" s="11"/>
      <c r="O221" s="12"/>
      <c r="P221" s="3"/>
      <c r="Q221" s="11"/>
      <c r="R221" s="12"/>
      <c r="S221" s="3"/>
      <c r="T221" s="11"/>
      <c r="U221" s="12"/>
      <c r="V221" s="3"/>
      <c r="W221" s="11">
        <v>0</v>
      </c>
      <c r="X221" s="12"/>
      <c r="Y221" s="3"/>
      <c r="Z221" s="11">
        <f t="shared" si="415"/>
        <v>0</v>
      </c>
      <c r="AA221" s="12"/>
      <c r="AB221" s="24"/>
      <c r="AC221" s="11">
        <v>0</v>
      </c>
      <c r="AD221" s="12"/>
      <c r="AE221" s="24"/>
      <c r="AF221" s="11">
        <v>0</v>
      </c>
      <c r="AG221" s="12"/>
      <c r="AH221" s="3"/>
      <c r="AI221" s="11">
        <f t="shared" si="418"/>
        <v>0</v>
      </c>
      <c r="AJ221" s="12"/>
      <c r="AK221" s="3"/>
      <c r="AL221" s="11">
        <f t="shared" si="419"/>
        <v>0</v>
      </c>
      <c r="AM221" s="12"/>
      <c r="AN221" s="3"/>
      <c r="AO221" s="11">
        <f t="shared" si="420"/>
        <v>0</v>
      </c>
      <c r="AP221" s="12"/>
      <c r="AQ221" s="3"/>
      <c r="AR221" s="11">
        <f t="shared" si="421"/>
        <v>0</v>
      </c>
      <c r="AS221" s="12"/>
      <c r="AT221" s="3"/>
      <c r="AU221" s="11">
        <f t="shared" ref="AU221:AU224" si="425">AT221-AV221</f>
        <v>0</v>
      </c>
      <c r="AV221" s="12"/>
      <c r="AW221" s="3"/>
      <c r="AX221" s="11">
        <f t="shared" ref="AX221:AX224" si="426">AW221-AY221</f>
        <v>0</v>
      </c>
      <c r="AY221" s="12"/>
      <c r="AZ221" s="3"/>
      <c r="BA221" s="11">
        <f t="shared" ref="BA221:BA224" si="427">AZ221-BB221</f>
        <v>0</v>
      </c>
      <c r="BB221" s="12"/>
      <c r="BC221" s="3"/>
      <c r="BD221" s="55"/>
    </row>
    <row r="222" spans="1:56">
      <c r="A222" s="645"/>
      <c r="B222" s="647"/>
      <c r="C222" s="649"/>
      <c r="D222" s="651"/>
      <c r="E222" s="653"/>
      <c r="F222" s="256" t="s">
        <v>43</v>
      </c>
      <c r="G222" s="24"/>
      <c r="H222" s="11">
        <f t="shared" ref="H222:H224" si="428">G222-I222</f>
        <v>0</v>
      </c>
      <c r="I222" s="12"/>
      <c r="J222" s="3"/>
      <c r="K222" s="11">
        <f t="shared" ref="K222:K224" si="429">J222-L222</f>
        <v>0</v>
      </c>
      <c r="L222" s="12"/>
      <c r="M222" s="3"/>
      <c r="N222" s="11">
        <f t="shared" ref="N222:N224" si="430">M222-O222</f>
        <v>0</v>
      </c>
      <c r="O222" s="12"/>
      <c r="P222" s="3"/>
      <c r="Q222" s="11">
        <f t="shared" ref="Q222:Q224" si="431">P222-R222</f>
        <v>0</v>
      </c>
      <c r="R222" s="12"/>
      <c r="S222" s="3"/>
      <c r="T222" s="11">
        <f t="shared" ref="T222:T224" si="432">S222-U222</f>
        <v>0</v>
      </c>
      <c r="U222" s="12"/>
      <c r="V222" s="3"/>
      <c r="W222" s="11">
        <f t="shared" ref="W222:W224" si="433">V222-X222</f>
        <v>0</v>
      </c>
      <c r="X222" s="12"/>
      <c r="Y222" s="3"/>
      <c r="Z222" s="11">
        <f t="shared" si="415"/>
        <v>0</v>
      </c>
      <c r="AA222" s="12"/>
      <c r="AB222" s="24"/>
      <c r="AC222" s="11">
        <f t="shared" ref="AC222:AC224" si="434">AB222-AD222</f>
        <v>0</v>
      </c>
      <c r="AD222" s="12"/>
      <c r="AE222" s="24"/>
      <c r="AF222" s="11">
        <f t="shared" ref="AF222:AF224" si="435">AE222-AG222</f>
        <v>0</v>
      </c>
      <c r="AG222" s="12"/>
      <c r="AH222" s="3"/>
      <c r="AI222" s="11">
        <f t="shared" si="418"/>
        <v>0</v>
      </c>
      <c r="AJ222" s="12"/>
      <c r="AK222" s="3"/>
      <c r="AL222" s="11">
        <f t="shared" si="419"/>
        <v>0</v>
      </c>
      <c r="AM222" s="12"/>
      <c r="AN222" s="3"/>
      <c r="AO222" s="11">
        <f t="shared" si="420"/>
        <v>0</v>
      </c>
      <c r="AP222" s="12"/>
      <c r="AQ222" s="3"/>
      <c r="AR222" s="11">
        <f t="shared" si="421"/>
        <v>0</v>
      </c>
      <c r="AS222" s="12"/>
      <c r="AT222" s="3"/>
      <c r="AU222" s="11">
        <f t="shared" si="425"/>
        <v>0</v>
      </c>
      <c r="AV222" s="12"/>
      <c r="AW222" s="3"/>
      <c r="AX222" s="11">
        <f t="shared" si="426"/>
        <v>0</v>
      </c>
      <c r="AY222" s="12"/>
      <c r="AZ222" s="3"/>
      <c r="BA222" s="11">
        <f t="shared" si="427"/>
        <v>0</v>
      </c>
      <c r="BB222" s="12"/>
      <c r="BC222" s="3"/>
      <c r="BD222" s="7" t="s">
        <v>44</v>
      </c>
    </row>
    <row r="223" spans="1:56">
      <c r="A223" s="645"/>
      <c r="B223" s="647"/>
      <c r="C223" s="649"/>
      <c r="D223" s="651"/>
      <c r="E223" s="653"/>
      <c r="F223" s="256" t="s">
        <v>45</v>
      </c>
      <c r="G223" s="24"/>
      <c r="H223" s="11">
        <f t="shared" si="428"/>
        <v>0</v>
      </c>
      <c r="I223" s="12"/>
      <c r="J223" s="3"/>
      <c r="K223" s="11">
        <f t="shared" si="429"/>
        <v>0</v>
      </c>
      <c r="L223" s="12"/>
      <c r="M223" s="3"/>
      <c r="N223" s="11">
        <f t="shared" si="430"/>
        <v>0</v>
      </c>
      <c r="O223" s="12"/>
      <c r="P223" s="3"/>
      <c r="Q223" s="11">
        <f t="shared" si="431"/>
        <v>0</v>
      </c>
      <c r="R223" s="12"/>
      <c r="S223" s="3"/>
      <c r="T223" s="11">
        <f t="shared" si="432"/>
        <v>0</v>
      </c>
      <c r="U223" s="12"/>
      <c r="V223" s="361">
        <v>119997</v>
      </c>
      <c r="W223" s="362">
        <f t="shared" si="433"/>
        <v>0</v>
      </c>
      <c r="X223" s="363">
        <v>119997</v>
      </c>
      <c r="Y223" s="3"/>
      <c r="Z223" s="11">
        <f t="shared" si="415"/>
        <v>0</v>
      </c>
      <c r="AA223" s="12"/>
      <c r="AB223" s="24"/>
      <c r="AC223" s="11">
        <f t="shared" si="434"/>
        <v>0</v>
      </c>
      <c r="AD223" s="12"/>
      <c r="AE223" s="24"/>
      <c r="AF223" s="11">
        <f t="shared" si="435"/>
        <v>0</v>
      </c>
      <c r="AG223" s="12"/>
      <c r="AH223" s="3"/>
      <c r="AI223" s="11">
        <f t="shared" si="418"/>
        <v>0</v>
      </c>
      <c r="AJ223" s="12"/>
      <c r="AK223" s="3"/>
      <c r="AL223" s="11">
        <f t="shared" si="419"/>
        <v>0</v>
      </c>
      <c r="AM223" s="12"/>
      <c r="AN223" s="3"/>
      <c r="AO223" s="11">
        <f t="shared" si="420"/>
        <v>0</v>
      </c>
      <c r="AP223" s="12"/>
      <c r="AQ223" s="3"/>
      <c r="AR223" s="11">
        <f t="shared" si="421"/>
        <v>0</v>
      </c>
      <c r="AS223" s="12"/>
      <c r="AT223" s="3"/>
      <c r="AU223" s="11">
        <f t="shared" si="425"/>
        <v>0</v>
      </c>
      <c r="AV223" s="12"/>
      <c r="AW223" s="3"/>
      <c r="AX223" s="11">
        <f t="shared" si="426"/>
        <v>0</v>
      </c>
      <c r="AY223" s="12"/>
      <c r="AZ223" s="3"/>
      <c r="BA223" s="11">
        <f t="shared" si="427"/>
        <v>0</v>
      </c>
      <c r="BB223" s="12"/>
      <c r="BC223" s="3"/>
      <c r="BD223" s="243">
        <f>BD219/BD215</f>
        <v>1</v>
      </c>
    </row>
    <row r="224" spans="1:56">
      <c r="A224" s="646"/>
      <c r="B224" s="648"/>
      <c r="C224" s="650"/>
      <c r="D224" s="652"/>
      <c r="E224" s="654"/>
      <c r="F224" s="258" t="s">
        <v>46</v>
      </c>
      <c r="G224" s="245"/>
      <c r="H224" s="16">
        <f t="shared" si="428"/>
        <v>0</v>
      </c>
      <c r="I224" s="17"/>
      <c r="J224" s="8"/>
      <c r="K224" s="16">
        <f t="shared" si="429"/>
        <v>0</v>
      </c>
      <c r="L224" s="17"/>
      <c r="M224" s="8"/>
      <c r="N224" s="16">
        <f t="shared" si="430"/>
        <v>0</v>
      </c>
      <c r="O224" s="17"/>
      <c r="P224" s="8"/>
      <c r="Q224" s="16">
        <f t="shared" si="431"/>
        <v>0</v>
      </c>
      <c r="R224" s="17"/>
      <c r="S224" s="18"/>
      <c r="T224" s="19">
        <f t="shared" si="432"/>
        <v>0</v>
      </c>
      <c r="U224" s="20"/>
      <c r="V224" s="18"/>
      <c r="W224" s="19">
        <f t="shared" si="433"/>
        <v>0</v>
      </c>
      <c r="X224" s="20"/>
      <c r="Y224" s="18"/>
      <c r="Z224" s="19">
        <f t="shared" si="415"/>
        <v>0</v>
      </c>
      <c r="AA224" s="20"/>
      <c r="AB224" s="245"/>
      <c r="AC224" s="16">
        <f t="shared" si="434"/>
        <v>0</v>
      </c>
      <c r="AD224" s="17"/>
      <c r="AE224" s="245"/>
      <c r="AF224" s="16">
        <f t="shared" si="435"/>
        <v>0</v>
      </c>
      <c r="AG224" s="17"/>
      <c r="AH224" s="8"/>
      <c r="AI224" s="16">
        <f t="shared" si="418"/>
        <v>0</v>
      </c>
      <c r="AJ224" s="17"/>
      <c r="AK224" s="8"/>
      <c r="AL224" s="16">
        <f t="shared" si="419"/>
        <v>0</v>
      </c>
      <c r="AM224" s="17"/>
      <c r="AN224" s="8"/>
      <c r="AO224" s="16">
        <f t="shared" si="420"/>
        <v>0</v>
      </c>
      <c r="AP224" s="17"/>
      <c r="AQ224" s="8"/>
      <c r="AR224" s="16">
        <f t="shared" si="421"/>
        <v>0</v>
      </c>
      <c r="AS224" s="17"/>
      <c r="AT224" s="8"/>
      <c r="AU224" s="16">
        <f t="shared" si="425"/>
        <v>0</v>
      </c>
      <c r="AV224" s="17"/>
      <c r="AW224" s="8"/>
      <c r="AX224" s="16">
        <f t="shared" si="426"/>
        <v>0</v>
      </c>
      <c r="AY224" s="17"/>
      <c r="AZ224" s="8"/>
      <c r="BA224" s="16">
        <f t="shared" si="427"/>
        <v>0</v>
      </c>
      <c r="BB224" s="17"/>
      <c r="BC224" s="8"/>
      <c r="BD224" s="56"/>
    </row>
    <row r="225" spans="1:56">
      <c r="A225" s="660" t="s">
        <v>20</v>
      </c>
      <c r="B225" s="662" t="s">
        <v>21</v>
      </c>
      <c r="C225" s="664" t="s">
        <v>22</v>
      </c>
      <c r="D225" s="662" t="s">
        <v>23</v>
      </c>
      <c r="E225" s="664" t="s">
        <v>24</v>
      </c>
      <c r="F225" s="670" t="s">
        <v>25</v>
      </c>
      <c r="G225" s="635" t="s">
        <v>26</v>
      </c>
      <c r="H225" s="636" t="s">
        <v>27</v>
      </c>
      <c r="I225" s="637" t="s">
        <v>28</v>
      </c>
      <c r="J225" s="635" t="s">
        <v>26</v>
      </c>
      <c r="K225" s="636" t="s">
        <v>27</v>
      </c>
      <c r="L225" s="637" t="s">
        <v>28</v>
      </c>
      <c r="M225" s="635" t="s">
        <v>26</v>
      </c>
      <c r="N225" s="636" t="s">
        <v>27</v>
      </c>
      <c r="O225" s="637" t="s">
        <v>28</v>
      </c>
      <c r="P225" s="635" t="s">
        <v>26</v>
      </c>
      <c r="Q225" s="636" t="s">
        <v>27</v>
      </c>
      <c r="R225" s="637" t="s">
        <v>28</v>
      </c>
      <c r="S225" s="635" t="s">
        <v>26</v>
      </c>
      <c r="T225" s="636" t="s">
        <v>27</v>
      </c>
      <c r="U225" s="637" t="s">
        <v>28</v>
      </c>
      <c r="V225" s="635" t="s">
        <v>26</v>
      </c>
      <c r="W225" s="636" t="s">
        <v>27</v>
      </c>
      <c r="X225" s="637" t="s">
        <v>28</v>
      </c>
      <c r="Y225" s="635" t="s">
        <v>26</v>
      </c>
      <c r="Z225" s="636" t="s">
        <v>27</v>
      </c>
      <c r="AA225" s="637" t="s">
        <v>28</v>
      </c>
      <c r="AB225" s="635" t="s">
        <v>26</v>
      </c>
      <c r="AC225" s="636" t="s">
        <v>27</v>
      </c>
      <c r="AD225" s="637" t="s">
        <v>28</v>
      </c>
      <c r="AE225" s="635" t="s">
        <v>26</v>
      </c>
      <c r="AF225" s="636" t="s">
        <v>27</v>
      </c>
      <c r="AG225" s="637" t="s">
        <v>28</v>
      </c>
      <c r="AH225" s="635" t="s">
        <v>26</v>
      </c>
      <c r="AI225" s="636" t="s">
        <v>27</v>
      </c>
      <c r="AJ225" s="637" t="s">
        <v>28</v>
      </c>
      <c r="AK225" s="635" t="s">
        <v>26</v>
      </c>
      <c r="AL225" s="636" t="s">
        <v>27</v>
      </c>
      <c r="AM225" s="637" t="s">
        <v>28</v>
      </c>
      <c r="AN225" s="635" t="s">
        <v>26</v>
      </c>
      <c r="AO225" s="636" t="s">
        <v>27</v>
      </c>
      <c r="AP225" s="637" t="s">
        <v>28</v>
      </c>
      <c r="AQ225" s="635" t="s">
        <v>26</v>
      </c>
      <c r="AR225" s="636" t="s">
        <v>27</v>
      </c>
      <c r="AS225" s="637" t="s">
        <v>28</v>
      </c>
      <c r="AT225" s="635" t="s">
        <v>26</v>
      </c>
      <c r="AU225" s="636" t="s">
        <v>27</v>
      </c>
      <c r="AV225" s="637" t="s">
        <v>28</v>
      </c>
      <c r="AW225" s="635" t="s">
        <v>26</v>
      </c>
      <c r="AX225" s="636" t="s">
        <v>27</v>
      </c>
      <c r="AY225" s="637" t="s">
        <v>28</v>
      </c>
      <c r="AZ225" s="635" t="s">
        <v>26</v>
      </c>
      <c r="BA225" s="636" t="s">
        <v>27</v>
      </c>
      <c r="BB225" s="637" t="s">
        <v>28</v>
      </c>
      <c r="BC225" s="635" t="s">
        <v>26</v>
      </c>
      <c r="BD225" s="665" t="s">
        <v>29</v>
      </c>
    </row>
    <row r="226" spans="1:56">
      <c r="A226" s="661"/>
      <c r="B226" s="663"/>
      <c r="C226" s="636"/>
      <c r="D226" s="663"/>
      <c r="E226" s="636"/>
      <c r="F226" s="671"/>
      <c r="G226" s="635"/>
      <c r="H226" s="636"/>
      <c r="I226" s="637"/>
      <c r="J226" s="635"/>
      <c r="K226" s="636"/>
      <c r="L226" s="637"/>
      <c r="M226" s="635"/>
      <c r="N226" s="636"/>
      <c r="O226" s="637"/>
      <c r="P226" s="635"/>
      <c r="Q226" s="636"/>
      <c r="R226" s="637"/>
      <c r="S226" s="635"/>
      <c r="T226" s="636"/>
      <c r="U226" s="637"/>
      <c r="V226" s="635"/>
      <c r="W226" s="636"/>
      <c r="X226" s="637"/>
      <c r="Y226" s="635"/>
      <c r="Z226" s="636"/>
      <c r="AA226" s="637"/>
      <c r="AB226" s="635"/>
      <c r="AC226" s="636"/>
      <c r="AD226" s="637"/>
      <c r="AE226" s="635"/>
      <c r="AF226" s="636"/>
      <c r="AG226" s="637"/>
      <c r="AH226" s="635"/>
      <c r="AI226" s="636"/>
      <c r="AJ226" s="637"/>
      <c r="AK226" s="635"/>
      <c r="AL226" s="636"/>
      <c r="AM226" s="637"/>
      <c r="AN226" s="635"/>
      <c r="AO226" s="636"/>
      <c r="AP226" s="637"/>
      <c r="AQ226" s="635"/>
      <c r="AR226" s="636"/>
      <c r="AS226" s="637"/>
      <c r="AT226" s="635"/>
      <c r="AU226" s="636"/>
      <c r="AV226" s="637"/>
      <c r="AW226" s="635"/>
      <c r="AX226" s="636"/>
      <c r="AY226" s="637"/>
      <c r="AZ226" s="635"/>
      <c r="BA226" s="636"/>
      <c r="BB226" s="637"/>
      <c r="BC226" s="635"/>
      <c r="BD226" s="665"/>
    </row>
    <row r="227" spans="1:56">
      <c r="A227" s="645" t="s">
        <v>91</v>
      </c>
      <c r="B227" s="647">
        <v>3366</v>
      </c>
      <c r="C227" s="649">
        <v>2401835</v>
      </c>
      <c r="D227" s="732" t="s">
        <v>92</v>
      </c>
      <c r="E227" s="653" t="s">
        <v>52</v>
      </c>
      <c r="F227" s="256" t="s">
        <v>33</v>
      </c>
      <c r="G227" s="24"/>
      <c r="H227" s="9">
        <f t="shared" ref="H227:H232" si="436">G227-I227</f>
        <v>0</v>
      </c>
      <c r="I227" s="10"/>
      <c r="J227" s="3"/>
      <c r="K227" s="9">
        <f t="shared" ref="K227:K232" si="437">J227-L227</f>
        <v>0</v>
      </c>
      <c r="L227" s="10"/>
      <c r="M227" s="3"/>
      <c r="N227" s="9">
        <f t="shared" ref="N227:N232" si="438">M227-O227</f>
        <v>0</v>
      </c>
      <c r="O227" s="10"/>
      <c r="P227" s="3"/>
      <c r="Q227" s="9">
        <f t="shared" ref="Q227:Q232" si="439">P227-R227</f>
        <v>0</v>
      </c>
      <c r="R227" s="10"/>
      <c r="S227" s="3"/>
      <c r="T227" s="9">
        <f t="shared" ref="T227:T232" si="440">S227-U227</f>
        <v>0</v>
      </c>
      <c r="U227" s="10"/>
      <c r="V227" s="3"/>
      <c r="W227" s="9">
        <f t="shared" ref="W227:W232" si="441">V227-X227</f>
        <v>0</v>
      </c>
      <c r="X227" s="10"/>
      <c r="Y227" s="3"/>
      <c r="Z227" s="9">
        <f t="shared" ref="Z227:Z232" si="442">Y227-AA227</f>
        <v>0</v>
      </c>
      <c r="AA227" s="10"/>
      <c r="AB227" s="24"/>
      <c r="AC227" s="9">
        <f t="shared" ref="AC227:AC232" si="443">AB227-AD227</f>
        <v>0</v>
      </c>
      <c r="AD227" s="10"/>
      <c r="AE227" s="24"/>
      <c r="AF227" s="9">
        <f t="shared" ref="AF227:AF232" si="444">AE227-AG227</f>
        <v>0</v>
      </c>
      <c r="AG227" s="10"/>
      <c r="AH227" s="3"/>
      <c r="AI227" s="9">
        <f t="shared" ref="AI227:AI232" si="445">AH227-AJ227</f>
        <v>0</v>
      </c>
      <c r="AJ227" s="10"/>
      <c r="AK227" s="3"/>
      <c r="AL227" s="9">
        <f t="shared" ref="AL227:AL232" si="446">AK227-AM227</f>
        <v>0</v>
      </c>
      <c r="AM227" s="10"/>
      <c r="AN227" s="3"/>
      <c r="AO227" s="9">
        <f t="shared" ref="AO227:AO232" si="447">AN227-AP227</f>
        <v>0</v>
      </c>
      <c r="AP227" s="10"/>
      <c r="AQ227" s="3"/>
      <c r="AR227" s="9">
        <f t="shared" ref="AR227:AR232" si="448">AQ227-AS227</f>
        <v>0</v>
      </c>
      <c r="AS227" s="10"/>
      <c r="AT227" s="3"/>
      <c r="AU227" s="9">
        <f t="shared" ref="AU227:AU232" si="449">AT227-AV227</f>
        <v>0</v>
      </c>
      <c r="AV227" s="10"/>
      <c r="AW227" s="3"/>
      <c r="AX227" s="9">
        <f t="shared" ref="AX227:AX232" si="450">AW227-AY227</f>
        <v>0</v>
      </c>
      <c r="AY227" s="10"/>
      <c r="AZ227" s="3"/>
      <c r="BA227" s="9">
        <f t="shared" ref="BA227:BA232" si="451">AZ227-BB227</f>
        <v>0</v>
      </c>
      <c r="BB227" s="10"/>
      <c r="BC227" s="3"/>
      <c r="BD227" s="4" t="s">
        <v>34</v>
      </c>
    </row>
    <row r="228" spans="1:56">
      <c r="A228" s="645"/>
      <c r="B228" s="647"/>
      <c r="C228" s="649"/>
      <c r="D228" s="651"/>
      <c r="E228" s="653"/>
      <c r="F228" s="256" t="s">
        <v>35</v>
      </c>
      <c r="G228" s="24"/>
      <c r="H228" s="11">
        <f t="shared" si="436"/>
        <v>0</v>
      </c>
      <c r="I228" s="12"/>
      <c r="J228" s="3"/>
      <c r="K228" s="11">
        <f t="shared" si="437"/>
        <v>0</v>
      </c>
      <c r="L228" s="12"/>
      <c r="M228" s="3"/>
      <c r="N228" s="11">
        <f t="shared" si="438"/>
        <v>0</v>
      </c>
      <c r="O228" s="12"/>
      <c r="P228" s="3"/>
      <c r="Q228" s="11">
        <f t="shared" si="439"/>
        <v>0</v>
      </c>
      <c r="R228" s="12"/>
      <c r="S228" s="397"/>
      <c r="T228" s="129">
        <f t="shared" si="440"/>
        <v>0</v>
      </c>
      <c r="U228" s="130"/>
      <c r="V228" s="3"/>
      <c r="W228" s="11">
        <f t="shared" si="441"/>
        <v>0</v>
      </c>
      <c r="X228" s="12"/>
      <c r="Y228" s="3"/>
      <c r="Z228" s="11">
        <f t="shared" si="442"/>
        <v>0</v>
      </c>
      <c r="AA228" s="12"/>
      <c r="AB228" s="24"/>
      <c r="AC228" s="11">
        <f t="shared" si="443"/>
        <v>0</v>
      </c>
      <c r="AD228" s="12"/>
      <c r="AE228" s="24"/>
      <c r="AF228" s="11">
        <f t="shared" si="444"/>
        <v>0</v>
      </c>
      <c r="AG228" s="12"/>
      <c r="AH228" s="3"/>
      <c r="AI228" s="11">
        <f t="shared" si="445"/>
        <v>0</v>
      </c>
      <c r="AJ228" s="12"/>
      <c r="AK228" s="3"/>
      <c r="AL228" s="11">
        <f t="shared" si="446"/>
        <v>0</v>
      </c>
      <c r="AM228" s="12"/>
      <c r="AN228" s="3"/>
      <c r="AO228" s="11">
        <f t="shared" si="447"/>
        <v>0</v>
      </c>
      <c r="AP228" s="12"/>
      <c r="AQ228" s="3"/>
      <c r="AR228" s="11">
        <f t="shared" si="448"/>
        <v>0</v>
      </c>
      <c r="AS228" s="12"/>
      <c r="AT228" s="3"/>
      <c r="AU228" s="11">
        <f t="shared" si="449"/>
        <v>0</v>
      </c>
      <c r="AV228" s="12"/>
      <c r="AW228" s="3"/>
      <c r="AX228" s="11">
        <f t="shared" si="450"/>
        <v>0</v>
      </c>
      <c r="AY228" s="12"/>
      <c r="AZ228" s="3"/>
      <c r="BA228" s="11">
        <f t="shared" si="451"/>
        <v>0</v>
      </c>
      <c r="BB228" s="12"/>
      <c r="BC228" s="3"/>
      <c r="BD228" s="55">
        <f>SUM(G227:G237,J227:J237,M227:M237,P227:P237,S227:S237,V227:V237,Y227:Y237,AB227:AB237,AE227:AE237)</f>
        <v>0</v>
      </c>
    </row>
    <row r="229" spans="1:56">
      <c r="A229" s="645"/>
      <c r="B229" s="647"/>
      <c r="C229" s="649"/>
      <c r="D229" s="651"/>
      <c r="E229" s="653"/>
      <c r="F229" s="256" t="s">
        <v>36</v>
      </c>
      <c r="G229" s="24"/>
      <c r="H229" s="11">
        <f t="shared" si="436"/>
        <v>0</v>
      </c>
      <c r="I229" s="12"/>
      <c r="J229" s="3"/>
      <c r="K229" s="11">
        <f t="shared" si="437"/>
        <v>0</v>
      </c>
      <c r="L229" s="12"/>
      <c r="M229" s="3"/>
      <c r="N229" s="11">
        <f t="shared" si="438"/>
        <v>0</v>
      </c>
      <c r="O229" s="12"/>
      <c r="P229" s="3"/>
      <c r="Q229" s="11">
        <f t="shared" si="439"/>
        <v>0</v>
      </c>
      <c r="R229" s="12"/>
      <c r="S229" s="3"/>
      <c r="T229" s="11">
        <f t="shared" si="440"/>
        <v>0</v>
      </c>
      <c r="U229" s="12"/>
      <c r="V229" s="3"/>
      <c r="W229" s="11">
        <f t="shared" si="441"/>
        <v>0</v>
      </c>
      <c r="X229" s="12"/>
      <c r="Y229" s="3"/>
      <c r="Z229" s="11">
        <f t="shared" si="442"/>
        <v>0</v>
      </c>
      <c r="AA229" s="12"/>
      <c r="AB229" s="24"/>
      <c r="AC229" s="11">
        <f t="shared" si="443"/>
        <v>0</v>
      </c>
      <c r="AD229" s="12"/>
      <c r="AE229" s="24"/>
      <c r="AF229" s="11">
        <f t="shared" si="444"/>
        <v>0</v>
      </c>
      <c r="AG229" s="12"/>
      <c r="AH229" s="3"/>
      <c r="AI229" s="11">
        <f t="shared" si="445"/>
        <v>0</v>
      </c>
      <c r="AJ229" s="12"/>
      <c r="AK229" s="3"/>
      <c r="AL229" s="11">
        <f t="shared" si="446"/>
        <v>0</v>
      </c>
      <c r="AM229" s="12"/>
      <c r="AN229" s="3"/>
      <c r="AO229" s="11">
        <f t="shared" si="447"/>
        <v>0</v>
      </c>
      <c r="AP229" s="12"/>
      <c r="AQ229" s="3"/>
      <c r="AR229" s="11">
        <f t="shared" si="448"/>
        <v>0</v>
      </c>
      <c r="AS229" s="12"/>
      <c r="AT229" s="3"/>
      <c r="AU229" s="11">
        <f t="shared" si="449"/>
        <v>0</v>
      </c>
      <c r="AV229" s="12"/>
      <c r="AW229" s="3"/>
      <c r="AX229" s="11">
        <f t="shared" si="450"/>
        <v>0</v>
      </c>
      <c r="AY229" s="12"/>
      <c r="AZ229" s="3"/>
      <c r="BA229" s="11">
        <f t="shared" si="451"/>
        <v>0</v>
      </c>
      <c r="BB229" s="12"/>
      <c r="BC229" s="3"/>
      <c r="BD229" s="7" t="s">
        <v>37</v>
      </c>
    </row>
    <row r="230" spans="1:56">
      <c r="A230" s="645"/>
      <c r="B230" s="647"/>
      <c r="C230" s="649"/>
      <c r="D230" s="651"/>
      <c r="E230" s="653"/>
      <c r="F230" s="256" t="s">
        <v>38</v>
      </c>
      <c r="G230" s="24"/>
      <c r="H230" s="11">
        <f t="shared" si="436"/>
        <v>0</v>
      </c>
      <c r="I230" s="12"/>
      <c r="J230" s="3"/>
      <c r="K230" s="11">
        <f t="shared" si="437"/>
        <v>0</v>
      </c>
      <c r="L230" s="12"/>
      <c r="M230" s="3"/>
      <c r="N230" s="11">
        <f t="shared" si="438"/>
        <v>0</v>
      </c>
      <c r="O230" s="12"/>
      <c r="P230" s="3"/>
      <c r="Q230" s="11">
        <f t="shared" si="439"/>
        <v>0</v>
      </c>
      <c r="R230" s="12"/>
      <c r="S230" s="3"/>
      <c r="T230" s="11">
        <f t="shared" si="440"/>
        <v>0</v>
      </c>
      <c r="U230" s="12"/>
      <c r="V230" s="3"/>
      <c r="W230" s="11">
        <f t="shared" si="441"/>
        <v>0</v>
      </c>
      <c r="X230" s="12"/>
      <c r="Y230" s="3"/>
      <c r="Z230" s="11">
        <f t="shared" si="442"/>
        <v>0</v>
      </c>
      <c r="AA230" s="12"/>
      <c r="AB230" s="24"/>
      <c r="AC230" s="11">
        <f t="shared" si="443"/>
        <v>0</v>
      </c>
      <c r="AD230" s="12"/>
      <c r="AE230" s="24"/>
      <c r="AF230" s="11">
        <f t="shared" si="444"/>
        <v>0</v>
      </c>
      <c r="AG230" s="12"/>
      <c r="AH230" s="3"/>
      <c r="AI230" s="11">
        <f t="shared" si="445"/>
        <v>0</v>
      </c>
      <c r="AJ230" s="12"/>
      <c r="AK230" s="361">
        <v>32000</v>
      </c>
      <c r="AL230" s="362">
        <f t="shared" si="446"/>
        <v>32000</v>
      </c>
      <c r="AM230" s="363"/>
      <c r="AN230" s="3"/>
      <c r="AO230" s="11">
        <f t="shared" si="447"/>
        <v>0</v>
      </c>
      <c r="AP230" s="12"/>
      <c r="AQ230" s="3"/>
      <c r="AR230" s="11">
        <f t="shared" si="448"/>
        <v>0</v>
      </c>
      <c r="AS230" s="12"/>
      <c r="AT230" s="3"/>
      <c r="AU230" s="11">
        <f t="shared" si="449"/>
        <v>0</v>
      </c>
      <c r="AV230" s="12"/>
      <c r="AW230" s="3"/>
      <c r="AX230" s="11">
        <f t="shared" si="450"/>
        <v>0</v>
      </c>
      <c r="AY230" s="12"/>
      <c r="AZ230" s="3"/>
      <c r="BA230" s="11">
        <f t="shared" si="451"/>
        <v>0</v>
      </c>
      <c r="BB230" s="12"/>
      <c r="BC230" s="3"/>
      <c r="BD230" s="55">
        <f>SUM(H227:H237,K227:K237,N227:N237,Q227:Q237,T227:T237,W227:W237,Z227:Z237,AC227:AC237,Z227:Z237,AF227:AF237)</f>
        <v>0</v>
      </c>
    </row>
    <row r="231" spans="1:56">
      <c r="A231" s="645"/>
      <c r="B231" s="647"/>
      <c r="C231" s="649"/>
      <c r="D231" s="651"/>
      <c r="E231" s="653"/>
      <c r="F231" s="256" t="s">
        <v>39</v>
      </c>
      <c r="G231" s="24"/>
      <c r="H231" s="11">
        <f t="shared" si="436"/>
        <v>0</v>
      </c>
      <c r="I231" s="12"/>
      <c r="J231" s="3"/>
      <c r="K231" s="11">
        <f t="shared" si="437"/>
        <v>0</v>
      </c>
      <c r="L231" s="12"/>
      <c r="M231" s="3"/>
      <c r="N231" s="11">
        <f t="shared" si="438"/>
        <v>0</v>
      </c>
      <c r="O231" s="12"/>
      <c r="P231" s="3"/>
      <c r="Q231" s="11">
        <f t="shared" si="439"/>
        <v>0</v>
      </c>
      <c r="R231" s="12"/>
      <c r="S231" s="3"/>
      <c r="T231" s="11">
        <f t="shared" si="440"/>
        <v>0</v>
      </c>
      <c r="U231" s="12"/>
      <c r="V231" s="3"/>
      <c r="W231" s="11">
        <f t="shared" si="441"/>
        <v>0</v>
      </c>
      <c r="X231" s="12"/>
      <c r="Y231" s="3"/>
      <c r="Z231" s="11">
        <f t="shared" si="442"/>
        <v>0</v>
      </c>
      <c r="AA231" s="12"/>
      <c r="AB231" s="24"/>
      <c r="AC231" s="11">
        <f t="shared" si="443"/>
        <v>0</v>
      </c>
      <c r="AD231" s="12"/>
      <c r="AE231" s="24"/>
      <c r="AF231" s="11">
        <f t="shared" si="444"/>
        <v>0</v>
      </c>
      <c r="AG231" s="12"/>
      <c r="AH231" s="3"/>
      <c r="AI231" s="11">
        <f t="shared" si="445"/>
        <v>0</v>
      </c>
      <c r="AJ231" s="12"/>
      <c r="AK231" s="3"/>
      <c r="AL231" s="11">
        <f t="shared" si="446"/>
        <v>0</v>
      </c>
      <c r="AM231" s="12"/>
      <c r="AN231" s="3"/>
      <c r="AO231" s="11">
        <f t="shared" si="447"/>
        <v>0</v>
      </c>
      <c r="AP231" s="12"/>
      <c r="AQ231" s="3"/>
      <c r="AR231" s="11">
        <f t="shared" si="448"/>
        <v>0</v>
      </c>
      <c r="AS231" s="12"/>
      <c r="AT231" s="3"/>
      <c r="AU231" s="11">
        <f t="shared" si="449"/>
        <v>0</v>
      </c>
      <c r="AV231" s="12"/>
      <c r="AW231" s="3"/>
      <c r="AX231" s="11">
        <f t="shared" si="450"/>
        <v>0</v>
      </c>
      <c r="AY231" s="12"/>
      <c r="AZ231" s="3"/>
      <c r="BA231" s="11">
        <f t="shared" si="451"/>
        <v>0</v>
      </c>
      <c r="BB231" s="12"/>
      <c r="BC231" s="3"/>
      <c r="BD231" s="7" t="s">
        <v>40</v>
      </c>
    </row>
    <row r="232" spans="1:56">
      <c r="A232" s="645"/>
      <c r="B232" s="647"/>
      <c r="C232" s="649"/>
      <c r="D232" s="651"/>
      <c r="E232" s="653"/>
      <c r="F232" s="256" t="s">
        <v>57</v>
      </c>
      <c r="G232" s="24"/>
      <c r="H232" s="11">
        <f t="shared" si="436"/>
        <v>0</v>
      </c>
      <c r="I232" s="12"/>
      <c r="J232" s="3"/>
      <c r="K232" s="11">
        <f t="shared" si="437"/>
        <v>0</v>
      </c>
      <c r="L232" s="12"/>
      <c r="M232" s="3"/>
      <c r="N232" s="11">
        <f t="shared" si="438"/>
        <v>0</v>
      </c>
      <c r="O232" s="12"/>
      <c r="P232" s="3"/>
      <c r="Q232" s="11">
        <f t="shared" si="439"/>
        <v>0</v>
      </c>
      <c r="R232" s="12"/>
      <c r="S232" s="3"/>
      <c r="T232" s="11">
        <f t="shared" si="440"/>
        <v>0</v>
      </c>
      <c r="U232" s="12"/>
      <c r="V232" s="3"/>
      <c r="W232" s="11">
        <f t="shared" si="441"/>
        <v>0</v>
      </c>
      <c r="X232" s="12"/>
      <c r="Y232" s="3"/>
      <c r="Z232" s="11">
        <f t="shared" si="442"/>
        <v>0</v>
      </c>
      <c r="AA232" s="12"/>
      <c r="AB232" s="24"/>
      <c r="AC232" s="11">
        <f t="shared" si="443"/>
        <v>0</v>
      </c>
      <c r="AD232" s="12"/>
      <c r="AE232" s="24"/>
      <c r="AF232" s="11">
        <f t="shared" si="444"/>
        <v>0</v>
      </c>
      <c r="AG232" s="12"/>
      <c r="AH232" s="3"/>
      <c r="AI232" s="11">
        <f t="shared" si="445"/>
        <v>0</v>
      </c>
      <c r="AJ232" s="12"/>
      <c r="AK232" s="3"/>
      <c r="AL232" s="11">
        <f t="shared" si="446"/>
        <v>0</v>
      </c>
      <c r="AM232" s="12"/>
      <c r="AN232" s="3"/>
      <c r="AO232" s="11">
        <f t="shared" si="447"/>
        <v>0</v>
      </c>
      <c r="AP232" s="12"/>
      <c r="AQ232" s="3"/>
      <c r="AR232" s="11">
        <f t="shared" si="448"/>
        <v>0</v>
      </c>
      <c r="AS232" s="12"/>
      <c r="AT232" s="3"/>
      <c r="AU232" s="11">
        <f t="shared" si="449"/>
        <v>0</v>
      </c>
      <c r="AV232" s="12"/>
      <c r="AW232" s="3"/>
      <c r="AX232" s="11">
        <f t="shared" si="450"/>
        <v>0</v>
      </c>
      <c r="AY232" s="12"/>
      <c r="AZ232" s="3"/>
      <c r="BA232" s="11">
        <f t="shared" si="451"/>
        <v>0</v>
      </c>
      <c r="BB232" s="12"/>
      <c r="BC232" s="3"/>
      <c r="BD232" s="55">
        <f>SUM(I227:I237,L227:L237,O227:O237,R227:R237,U227:U237,X227:X237,AA227:AA237,AD227:AD237,AG227:AG237)</f>
        <v>0</v>
      </c>
    </row>
    <row r="233" spans="1:56">
      <c r="A233" s="645"/>
      <c r="B233" s="647"/>
      <c r="C233" s="649"/>
      <c r="D233" s="651"/>
      <c r="E233" s="653"/>
      <c r="F233" s="256" t="s">
        <v>41</v>
      </c>
      <c r="G233" s="24"/>
      <c r="H233" s="11"/>
      <c r="I233" s="12"/>
      <c r="J233" s="3"/>
      <c r="K233" s="11"/>
      <c r="L233" s="12"/>
      <c r="M233" s="3"/>
      <c r="N233" s="11"/>
      <c r="O233" s="12"/>
      <c r="P233" s="3"/>
      <c r="Q233" s="11"/>
      <c r="R233" s="12"/>
      <c r="S233" s="3"/>
      <c r="T233" s="11"/>
      <c r="U233" s="12"/>
      <c r="V233" s="3"/>
      <c r="W233" s="11"/>
      <c r="X233" s="12"/>
      <c r="Y233" s="3"/>
      <c r="Z233" s="11"/>
      <c r="AA233" s="12"/>
      <c r="AB233" s="24"/>
      <c r="AC233" s="11"/>
      <c r="AD233" s="12"/>
      <c r="AE233" s="24"/>
      <c r="AF233" s="11"/>
      <c r="AG233" s="12"/>
      <c r="AH233" s="3"/>
      <c r="AI233" s="11"/>
      <c r="AJ233" s="12"/>
      <c r="AK233" s="3"/>
      <c r="AL233" s="11"/>
      <c r="AM233" s="12"/>
      <c r="AN233" s="3"/>
      <c r="AO233" s="11"/>
      <c r="AP233" s="12"/>
      <c r="AQ233" s="361">
        <v>276000</v>
      </c>
      <c r="AR233" s="362">
        <f t="shared" ref="AR233:AR237" si="452">AQ233-AS233</f>
        <v>276000</v>
      </c>
      <c r="AS233" s="363"/>
      <c r="AT233" s="3"/>
      <c r="AU233" s="11"/>
      <c r="AV233" s="12"/>
      <c r="AW233" s="3"/>
      <c r="AX233" s="11"/>
      <c r="AY233" s="12"/>
      <c r="AZ233" s="3"/>
      <c r="BA233" s="11"/>
      <c r="BB233" s="12"/>
      <c r="BC233" s="3"/>
      <c r="BD233" s="55"/>
    </row>
    <row r="234" spans="1:56">
      <c r="A234" s="645"/>
      <c r="B234" s="647"/>
      <c r="C234" s="649"/>
      <c r="D234" s="651"/>
      <c r="E234" s="653"/>
      <c r="F234" s="256" t="s">
        <v>42</v>
      </c>
      <c r="G234" s="24"/>
      <c r="H234" s="11"/>
      <c r="I234" s="12"/>
      <c r="J234" s="3"/>
      <c r="K234" s="11"/>
      <c r="L234" s="12"/>
      <c r="M234" s="3"/>
      <c r="N234" s="11"/>
      <c r="O234" s="12"/>
      <c r="P234" s="3"/>
      <c r="Q234" s="11"/>
      <c r="R234" s="12"/>
      <c r="S234" s="3"/>
      <c r="T234" s="11"/>
      <c r="U234" s="12"/>
      <c r="V234" s="3"/>
      <c r="W234" s="11"/>
      <c r="X234" s="12"/>
      <c r="Y234" s="3"/>
      <c r="Z234" s="11">
        <f t="shared" ref="Z234:Z237" si="453">Y234-AA234</f>
        <v>0</v>
      </c>
      <c r="AA234" s="12"/>
      <c r="AB234" s="24"/>
      <c r="AC234" s="11">
        <v>0</v>
      </c>
      <c r="AD234" s="12"/>
      <c r="AE234" s="24"/>
      <c r="AF234" s="11">
        <v>0</v>
      </c>
      <c r="AG234" s="12"/>
      <c r="AH234" s="3"/>
      <c r="AI234" s="11">
        <f t="shared" ref="AI234:AI237" si="454">AH234-AJ234</f>
        <v>0</v>
      </c>
      <c r="AJ234" s="12"/>
      <c r="AK234" s="3"/>
      <c r="AL234" s="11">
        <f t="shared" ref="AL234:AL237" si="455">AK234-AM234</f>
        <v>0</v>
      </c>
      <c r="AM234" s="12"/>
      <c r="AN234" s="3"/>
      <c r="AO234" s="11">
        <f t="shared" ref="AO234:AO237" si="456">AN234-AP234</f>
        <v>0</v>
      </c>
      <c r="AP234" s="12"/>
      <c r="AQ234" s="361">
        <v>1852000</v>
      </c>
      <c r="AR234" s="362">
        <f t="shared" si="452"/>
        <v>1852000</v>
      </c>
      <c r="AS234" s="363"/>
      <c r="AT234" s="3"/>
      <c r="AU234" s="11">
        <f t="shared" ref="AU234:AU237" si="457">AT234-AV234</f>
        <v>0</v>
      </c>
      <c r="AV234" s="12"/>
      <c r="AW234" s="3"/>
      <c r="AX234" s="11">
        <f t="shared" ref="AX234:AX237" si="458">AW234-AY234</f>
        <v>0</v>
      </c>
      <c r="AY234" s="12"/>
      <c r="AZ234" s="3"/>
      <c r="BA234" s="11">
        <f t="shared" ref="BA234:BA237" si="459">AZ234-BB234</f>
        <v>0</v>
      </c>
      <c r="BB234" s="12"/>
      <c r="BC234" s="3"/>
      <c r="BD234" s="55"/>
    </row>
    <row r="235" spans="1:56">
      <c r="A235" s="645"/>
      <c r="B235" s="647"/>
      <c r="C235" s="649"/>
      <c r="D235" s="651"/>
      <c r="E235" s="653"/>
      <c r="F235" s="256" t="s">
        <v>43</v>
      </c>
      <c r="G235" s="24"/>
      <c r="H235" s="11">
        <f t="shared" ref="H235:H237" si="460">G235-I235</f>
        <v>0</v>
      </c>
      <c r="I235" s="12"/>
      <c r="J235" s="3"/>
      <c r="K235" s="11">
        <f t="shared" ref="K235:K237" si="461">J235-L235</f>
        <v>0</v>
      </c>
      <c r="L235" s="12"/>
      <c r="M235" s="3"/>
      <c r="N235" s="11">
        <f t="shared" ref="N235:N237" si="462">M235-O235</f>
        <v>0</v>
      </c>
      <c r="O235" s="12"/>
      <c r="P235" s="3"/>
      <c r="Q235" s="11">
        <f t="shared" ref="Q235:Q237" si="463">P235-R235</f>
        <v>0</v>
      </c>
      <c r="R235" s="12"/>
      <c r="S235" s="3"/>
      <c r="T235" s="11">
        <f t="shared" ref="T235:T237" si="464">S235-U235</f>
        <v>0</v>
      </c>
      <c r="U235" s="12"/>
      <c r="V235" s="3"/>
      <c r="W235" s="11">
        <f t="shared" ref="W235:W237" si="465">V235-X235</f>
        <v>0</v>
      </c>
      <c r="X235" s="12"/>
      <c r="Y235" s="3"/>
      <c r="Z235" s="11">
        <f t="shared" si="453"/>
        <v>0</v>
      </c>
      <c r="AA235" s="12"/>
      <c r="AB235" s="24"/>
      <c r="AC235" s="11">
        <f t="shared" ref="AC235:AC237" si="466">AB235-AD235</f>
        <v>0</v>
      </c>
      <c r="AD235" s="12"/>
      <c r="AE235" s="24"/>
      <c r="AF235" s="11">
        <f t="shared" ref="AF235:AF237" si="467">AE235-AG235</f>
        <v>0</v>
      </c>
      <c r="AG235" s="12"/>
      <c r="AH235" s="3"/>
      <c r="AI235" s="11">
        <f t="shared" si="454"/>
        <v>0</v>
      </c>
      <c r="AJ235" s="12"/>
      <c r="AK235" s="3"/>
      <c r="AL235" s="11">
        <f t="shared" si="455"/>
        <v>0</v>
      </c>
      <c r="AM235" s="12"/>
      <c r="AN235" s="3"/>
      <c r="AO235" s="11">
        <f t="shared" si="456"/>
        <v>0</v>
      </c>
      <c r="AP235" s="12"/>
      <c r="AQ235" s="3"/>
      <c r="AR235" s="11">
        <f t="shared" si="452"/>
        <v>0</v>
      </c>
      <c r="AS235" s="12"/>
      <c r="AT235" s="3"/>
      <c r="AU235" s="11">
        <f t="shared" si="457"/>
        <v>0</v>
      </c>
      <c r="AV235" s="12"/>
      <c r="AW235" s="3"/>
      <c r="AX235" s="11">
        <f t="shared" si="458"/>
        <v>0</v>
      </c>
      <c r="AY235" s="12"/>
      <c r="AZ235" s="3"/>
      <c r="BA235" s="11">
        <f t="shared" si="459"/>
        <v>0</v>
      </c>
      <c r="BB235" s="12"/>
      <c r="BC235" s="3"/>
      <c r="BD235" s="7" t="s">
        <v>44</v>
      </c>
    </row>
    <row r="236" spans="1:56">
      <c r="A236" s="645"/>
      <c r="B236" s="647"/>
      <c r="C236" s="649"/>
      <c r="D236" s="651"/>
      <c r="E236" s="653"/>
      <c r="F236" s="256" t="s">
        <v>45</v>
      </c>
      <c r="G236" s="24"/>
      <c r="H236" s="11">
        <f t="shared" si="460"/>
        <v>0</v>
      </c>
      <c r="I236" s="12"/>
      <c r="J236" s="3"/>
      <c r="K236" s="11">
        <f t="shared" si="461"/>
        <v>0</v>
      </c>
      <c r="L236" s="12"/>
      <c r="M236" s="3"/>
      <c r="N236" s="11">
        <f t="shared" si="462"/>
        <v>0</v>
      </c>
      <c r="O236" s="12"/>
      <c r="P236" s="3"/>
      <c r="Q236" s="11">
        <f t="shared" si="463"/>
        <v>0</v>
      </c>
      <c r="R236" s="12"/>
      <c r="S236" s="3"/>
      <c r="T236" s="11">
        <f t="shared" si="464"/>
        <v>0</v>
      </c>
      <c r="U236" s="12"/>
      <c r="V236" s="3"/>
      <c r="W236" s="11">
        <f t="shared" si="465"/>
        <v>0</v>
      </c>
      <c r="X236" s="12"/>
      <c r="Y236" s="397"/>
      <c r="Z236" s="397">
        <f t="shared" si="453"/>
        <v>0</v>
      </c>
      <c r="AA236" s="130"/>
      <c r="AB236" s="24"/>
      <c r="AC236" s="11">
        <f t="shared" si="466"/>
        <v>0</v>
      </c>
      <c r="AD236" s="12"/>
      <c r="AE236" s="24"/>
      <c r="AF236" s="11">
        <f t="shared" si="467"/>
        <v>0</v>
      </c>
      <c r="AG236" s="12"/>
      <c r="AH236" s="3"/>
      <c r="AI236" s="11">
        <f t="shared" si="454"/>
        <v>0</v>
      </c>
      <c r="AJ236" s="12"/>
      <c r="AK236" s="3"/>
      <c r="AL236" s="11">
        <f t="shared" si="455"/>
        <v>0</v>
      </c>
      <c r="AM236" s="12"/>
      <c r="AN236" s="3"/>
      <c r="AO236" s="11">
        <f t="shared" si="456"/>
        <v>0</v>
      </c>
      <c r="AP236" s="12"/>
      <c r="AQ236" s="3"/>
      <c r="AR236" s="11">
        <f t="shared" si="452"/>
        <v>0</v>
      </c>
      <c r="AS236" s="12"/>
      <c r="AT236" s="3"/>
      <c r="AU236" s="11">
        <f t="shared" si="457"/>
        <v>0</v>
      </c>
      <c r="AV236" s="12"/>
      <c r="AW236" s="3"/>
      <c r="AX236" s="11">
        <f t="shared" si="458"/>
        <v>0</v>
      </c>
      <c r="AY236" s="12"/>
      <c r="AZ236" s="3"/>
      <c r="BA236" s="11">
        <f t="shared" si="459"/>
        <v>0</v>
      </c>
      <c r="BB236" s="12"/>
      <c r="BC236" s="3"/>
      <c r="BD236" s="243" t="e">
        <f>BD232/BD228</f>
        <v>#DIV/0!</v>
      </c>
    </row>
    <row r="237" spans="1:56">
      <c r="A237" s="646"/>
      <c r="B237" s="648"/>
      <c r="C237" s="650"/>
      <c r="D237" s="652"/>
      <c r="E237" s="654"/>
      <c r="F237" s="258" t="s">
        <v>46</v>
      </c>
      <c r="G237" s="245"/>
      <c r="H237" s="16">
        <f t="shared" si="460"/>
        <v>0</v>
      </c>
      <c r="I237" s="17"/>
      <c r="J237" s="8"/>
      <c r="K237" s="16">
        <f t="shared" si="461"/>
        <v>0</v>
      </c>
      <c r="L237" s="17"/>
      <c r="M237" s="8"/>
      <c r="N237" s="16">
        <f t="shared" si="462"/>
        <v>0</v>
      </c>
      <c r="O237" s="17"/>
      <c r="P237" s="8"/>
      <c r="Q237" s="16">
        <f t="shared" si="463"/>
        <v>0</v>
      </c>
      <c r="R237" s="17"/>
      <c r="S237" s="18"/>
      <c r="T237" s="19">
        <f t="shared" si="464"/>
        <v>0</v>
      </c>
      <c r="U237" s="20"/>
      <c r="V237" s="18"/>
      <c r="W237" s="19">
        <f t="shared" si="465"/>
        <v>0</v>
      </c>
      <c r="X237" s="20"/>
      <c r="Y237" s="18"/>
      <c r="Z237" s="19">
        <f t="shared" si="453"/>
        <v>0</v>
      </c>
      <c r="AA237" s="20"/>
      <c r="AB237" s="245"/>
      <c r="AC237" s="16">
        <f t="shared" si="466"/>
        <v>0</v>
      </c>
      <c r="AD237" s="17"/>
      <c r="AE237" s="245"/>
      <c r="AF237" s="16">
        <f t="shared" si="467"/>
        <v>0</v>
      </c>
      <c r="AG237" s="17"/>
      <c r="AH237" s="8"/>
      <c r="AI237" s="16">
        <f t="shared" si="454"/>
        <v>0</v>
      </c>
      <c r="AJ237" s="17"/>
      <c r="AK237" s="8"/>
      <c r="AL237" s="16">
        <f t="shared" si="455"/>
        <v>0</v>
      </c>
      <c r="AM237" s="17"/>
      <c r="AN237" s="8"/>
      <c r="AO237" s="16">
        <f t="shared" si="456"/>
        <v>0</v>
      </c>
      <c r="AP237" s="17"/>
      <c r="AQ237" s="8"/>
      <c r="AR237" s="16">
        <f t="shared" si="452"/>
        <v>0</v>
      </c>
      <c r="AS237" s="17"/>
      <c r="AT237" s="8"/>
      <c r="AU237" s="16">
        <f t="shared" si="457"/>
        <v>0</v>
      </c>
      <c r="AV237" s="17"/>
      <c r="AW237" s="8"/>
      <c r="AX237" s="16">
        <f t="shared" si="458"/>
        <v>0</v>
      </c>
      <c r="AY237" s="17"/>
      <c r="AZ237" s="8"/>
      <c r="BA237" s="16">
        <f t="shared" si="459"/>
        <v>0</v>
      </c>
      <c r="BB237" s="17"/>
      <c r="BC237" s="8"/>
      <c r="BD237" s="56"/>
    </row>
    <row r="238" spans="1:56">
      <c r="A238" s="660" t="s">
        <v>20</v>
      </c>
      <c r="B238" s="662" t="s">
        <v>21</v>
      </c>
      <c r="C238" s="664" t="s">
        <v>22</v>
      </c>
      <c r="D238" s="662" t="s">
        <v>23</v>
      </c>
      <c r="E238" s="664" t="s">
        <v>24</v>
      </c>
      <c r="F238" s="670" t="s">
        <v>25</v>
      </c>
      <c r="G238" s="635" t="s">
        <v>26</v>
      </c>
      <c r="H238" s="636" t="s">
        <v>27</v>
      </c>
      <c r="I238" s="637" t="s">
        <v>28</v>
      </c>
      <c r="J238" s="635" t="s">
        <v>26</v>
      </c>
      <c r="K238" s="636" t="s">
        <v>27</v>
      </c>
      <c r="L238" s="637" t="s">
        <v>28</v>
      </c>
      <c r="M238" s="635" t="s">
        <v>26</v>
      </c>
      <c r="N238" s="636" t="s">
        <v>27</v>
      </c>
      <c r="O238" s="637" t="s">
        <v>28</v>
      </c>
      <c r="P238" s="635" t="s">
        <v>26</v>
      </c>
      <c r="Q238" s="636" t="s">
        <v>27</v>
      </c>
      <c r="R238" s="637" t="s">
        <v>28</v>
      </c>
      <c r="S238" s="635" t="s">
        <v>26</v>
      </c>
      <c r="T238" s="636" t="s">
        <v>27</v>
      </c>
      <c r="U238" s="637" t="s">
        <v>28</v>
      </c>
      <c r="V238" s="635" t="s">
        <v>26</v>
      </c>
      <c r="W238" s="636" t="s">
        <v>27</v>
      </c>
      <c r="X238" s="637" t="s">
        <v>28</v>
      </c>
      <c r="Y238" s="635" t="s">
        <v>26</v>
      </c>
      <c r="Z238" s="636" t="s">
        <v>27</v>
      </c>
      <c r="AA238" s="637" t="s">
        <v>28</v>
      </c>
      <c r="AB238" s="635" t="s">
        <v>26</v>
      </c>
      <c r="AC238" s="636" t="s">
        <v>27</v>
      </c>
      <c r="AD238" s="637" t="s">
        <v>28</v>
      </c>
      <c r="AE238" s="635" t="s">
        <v>26</v>
      </c>
      <c r="AF238" s="636" t="s">
        <v>27</v>
      </c>
      <c r="AG238" s="637" t="s">
        <v>28</v>
      </c>
      <c r="AH238" s="635" t="s">
        <v>26</v>
      </c>
      <c r="AI238" s="636" t="s">
        <v>27</v>
      </c>
      <c r="AJ238" s="637" t="s">
        <v>28</v>
      </c>
      <c r="AK238" s="635" t="s">
        <v>26</v>
      </c>
      <c r="AL238" s="636" t="s">
        <v>27</v>
      </c>
      <c r="AM238" s="637" t="s">
        <v>28</v>
      </c>
      <c r="AN238" s="635" t="s">
        <v>26</v>
      </c>
      <c r="AO238" s="636" t="s">
        <v>27</v>
      </c>
      <c r="AP238" s="637" t="s">
        <v>28</v>
      </c>
      <c r="AQ238" s="635" t="s">
        <v>26</v>
      </c>
      <c r="AR238" s="636" t="s">
        <v>27</v>
      </c>
      <c r="AS238" s="637" t="s">
        <v>28</v>
      </c>
      <c r="AT238" s="635" t="s">
        <v>26</v>
      </c>
      <c r="AU238" s="636" t="s">
        <v>27</v>
      </c>
      <c r="AV238" s="637" t="s">
        <v>28</v>
      </c>
      <c r="AW238" s="635" t="s">
        <v>26</v>
      </c>
      <c r="AX238" s="636" t="s">
        <v>27</v>
      </c>
      <c r="AY238" s="637" t="s">
        <v>28</v>
      </c>
      <c r="AZ238" s="635" t="s">
        <v>26</v>
      </c>
      <c r="BA238" s="636" t="s">
        <v>27</v>
      </c>
      <c r="BB238" s="637" t="s">
        <v>28</v>
      </c>
      <c r="BC238" s="635" t="s">
        <v>26</v>
      </c>
      <c r="BD238" s="665" t="s">
        <v>29</v>
      </c>
    </row>
    <row r="239" spans="1:56">
      <c r="A239" s="661"/>
      <c r="B239" s="663"/>
      <c r="C239" s="636"/>
      <c r="D239" s="663"/>
      <c r="E239" s="636"/>
      <c r="F239" s="671"/>
      <c r="G239" s="635"/>
      <c r="H239" s="636"/>
      <c r="I239" s="637"/>
      <c r="J239" s="635"/>
      <c r="K239" s="636"/>
      <c r="L239" s="637"/>
      <c r="M239" s="635"/>
      <c r="N239" s="636"/>
      <c r="O239" s="637"/>
      <c r="P239" s="635"/>
      <c r="Q239" s="636"/>
      <c r="R239" s="637"/>
      <c r="S239" s="635"/>
      <c r="T239" s="636"/>
      <c r="U239" s="637"/>
      <c r="V239" s="635"/>
      <c r="W239" s="636"/>
      <c r="X239" s="637"/>
      <c r="Y239" s="635"/>
      <c r="Z239" s="636"/>
      <c r="AA239" s="637"/>
      <c r="AB239" s="635"/>
      <c r="AC239" s="636"/>
      <c r="AD239" s="637"/>
      <c r="AE239" s="635"/>
      <c r="AF239" s="636"/>
      <c r="AG239" s="637"/>
      <c r="AH239" s="635"/>
      <c r="AI239" s="636"/>
      <c r="AJ239" s="637"/>
      <c r="AK239" s="635"/>
      <c r="AL239" s="636"/>
      <c r="AM239" s="637"/>
      <c r="AN239" s="635"/>
      <c r="AO239" s="636"/>
      <c r="AP239" s="637"/>
      <c r="AQ239" s="635"/>
      <c r="AR239" s="636"/>
      <c r="AS239" s="637"/>
      <c r="AT239" s="635"/>
      <c r="AU239" s="636"/>
      <c r="AV239" s="637"/>
      <c r="AW239" s="635"/>
      <c r="AX239" s="636"/>
      <c r="AY239" s="637"/>
      <c r="AZ239" s="635"/>
      <c r="BA239" s="636"/>
      <c r="BB239" s="637"/>
      <c r="BC239" s="635"/>
      <c r="BD239" s="665"/>
    </row>
    <row r="240" spans="1:56">
      <c r="A240" s="645" t="s">
        <v>93</v>
      </c>
      <c r="B240" s="647" t="s">
        <v>94</v>
      </c>
      <c r="C240" s="649"/>
      <c r="D240" s="732" t="s">
        <v>95</v>
      </c>
      <c r="E240" s="653" t="s">
        <v>90</v>
      </c>
      <c r="F240" s="256" t="s">
        <v>33</v>
      </c>
      <c r="G240" s="24"/>
      <c r="H240" s="9">
        <f t="shared" ref="H240:H245" si="468">G240-I240</f>
        <v>0</v>
      </c>
      <c r="I240" s="10"/>
      <c r="J240" s="3"/>
      <c r="K240" s="9">
        <f t="shared" ref="K240:K245" si="469">J240-L240</f>
        <v>0</v>
      </c>
      <c r="L240" s="10"/>
      <c r="M240" s="3"/>
      <c r="N240" s="9">
        <f t="shared" ref="N240:N245" si="470">M240-O240</f>
        <v>0</v>
      </c>
      <c r="O240" s="10"/>
      <c r="P240" s="3"/>
      <c r="Q240" s="9">
        <f t="shared" ref="Q240:Q245" si="471">P240-R240</f>
        <v>0</v>
      </c>
      <c r="R240" s="10"/>
      <c r="S240" s="3"/>
      <c r="T240" s="9">
        <f t="shared" ref="T240:T245" si="472">S240-U240</f>
        <v>0</v>
      </c>
      <c r="U240" s="10"/>
      <c r="V240" s="3"/>
      <c r="W240" s="9">
        <f t="shared" ref="W240:W245" si="473">V240-X240</f>
        <v>0</v>
      </c>
      <c r="X240" s="10"/>
      <c r="Y240" s="3"/>
      <c r="Z240" s="9">
        <f t="shared" ref="Z240:Z245" si="474">Y240-AA240</f>
        <v>0</v>
      </c>
      <c r="AA240" s="10"/>
      <c r="AB240" s="24"/>
      <c r="AC240" s="9">
        <f t="shared" ref="AC240:AC245" si="475">AB240-AD240</f>
        <v>0</v>
      </c>
      <c r="AD240" s="10"/>
      <c r="AE240" s="371">
        <v>100000</v>
      </c>
      <c r="AF240" s="364">
        <f t="shared" ref="AF240:AF245" si="476">AE240-AG240</f>
        <v>0</v>
      </c>
      <c r="AG240" s="365">
        <v>100000</v>
      </c>
      <c r="AH240" s="3"/>
      <c r="AI240" s="9">
        <f t="shared" ref="AI240:AI245" si="477">AH240-AJ240</f>
        <v>0</v>
      </c>
      <c r="AJ240" s="10"/>
      <c r="AK240" s="3"/>
      <c r="AL240" s="9">
        <f t="shared" ref="AL240:AL245" si="478">AK240-AM240</f>
        <v>0</v>
      </c>
      <c r="AM240" s="10"/>
      <c r="AN240" s="3"/>
      <c r="AO240" s="9">
        <f t="shared" ref="AO240:AO250" si="479">AN240-AP240</f>
        <v>0</v>
      </c>
      <c r="AP240" s="10"/>
      <c r="AQ240" s="3"/>
      <c r="AR240" s="9">
        <f t="shared" ref="AR240:AR245" si="480">AQ240-AS240</f>
        <v>0</v>
      </c>
      <c r="AS240" s="10"/>
      <c r="AT240" s="3"/>
      <c r="AU240" s="9">
        <f t="shared" ref="AU240:AU245" si="481">AT240-AV240</f>
        <v>0</v>
      </c>
      <c r="AV240" s="10"/>
      <c r="AW240" s="3"/>
      <c r="AX240" s="9">
        <f t="shared" ref="AX240:AX245" si="482">AW240-AY240</f>
        <v>0</v>
      </c>
      <c r="AY240" s="10"/>
      <c r="AZ240" s="3"/>
      <c r="BA240" s="9">
        <f t="shared" ref="BA240:BA245" si="483">AZ240-BB240</f>
        <v>0</v>
      </c>
      <c r="BB240" s="10"/>
      <c r="BC240" s="3"/>
      <c r="BD240" s="4" t="s">
        <v>34</v>
      </c>
    </row>
    <row r="241" spans="1:56">
      <c r="A241" s="645"/>
      <c r="B241" s="647"/>
      <c r="C241" s="649"/>
      <c r="D241" s="651"/>
      <c r="E241" s="653"/>
      <c r="F241" s="256" t="s">
        <v>35</v>
      </c>
      <c r="G241" s="24"/>
      <c r="H241" s="11">
        <f t="shared" si="468"/>
        <v>0</v>
      </c>
      <c r="I241" s="12"/>
      <c r="J241" s="3"/>
      <c r="K241" s="11">
        <f t="shared" si="469"/>
        <v>0</v>
      </c>
      <c r="L241" s="12"/>
      <c r="M241" s="3"/>
      <c r="N241" s="11">
        <f t="shared" si="470"/>
        <v>0</v>
      </c>
      <c r="O241" s="12"/>
      <c r="P241" s="3"/>
      <c r="Q241" s="11">
        <f t="shared" si="471"/>
        <v>0</v>
      </c>
      <c r="R241" s="12"/>
      <c r="S241" s="397"/>
      <c r="T241" s="129">
        <f t="shared" si="472"/>
        <v>0</v>
      </c>
      <c r="U241" s="130"/>
      <c r="V241" s="3"/>
      <c r="W241" s="11">
        <f t="shared" si="473"/>
        <v>0</v>
      </c>
      <c r="X241" s="12"/>
      <c r="Y241" s="3"/>
      <c r="Z241" s="11">
        <f t="shared" si="474"/>
        <v>0</v>
      </c>
      <c r="AA241" s="12"/>
      <c r="AB241" s="24"/>
      <c r="AC241" s="11">
        <f t="shared" si="475"/>
        <v>0</v>
      </c>
      <c r="AD241" s="12"/>
      <c r="AE241" s="24"/>
      <c r="AF241" s="11">
        <f t="shared" si="476"/>
        <v>0</v>
      </c>
      <c r="AG241" s="12"/>
      <c r="AH241" s="3"/>
      <c r="AI241" s="11">
        <f t="shared" si="477"/>
        <v>0</v>
      </c>
      <c r="AJ241" s="12"/>
      <c r="AK241" s="3"/>
      <c r="AL241" s="11">
        <f t="shared" si="478"/>
        <v>0</v>
      </c>
      <c r="AM241" s="12"/>
      <c r="AN241" s="3"/>
      <c r="AO241" s="11">
        <f t="shared" si="479"/>
        <v>0</v>
      </c>
      <c r="AP241" s="12"/>
      <c r="AQ241" s="3"/>
      <c r="AR241" s="11">
        <f t="shared" si="480"/>
        <v>0</v>
      </c>
      <c r="AS241" s="12"/>
      <c r="AT241" s="3"/>
      <c r="AU241" s="11">
        <f t="shared" si="481"/>
        <v>0</v>
      </c>
      <c r="AV241" s="12"/>
      <c r="AW241" s="3"/>
      <c r="AX241" s="11">
        <f t="shared" si="482"/>
        <v>0</v>
      </c>
      <c r="AY241" s="12"/>
      <c r="AZ241" s="3"/>
      <c r="BA241" s="11">
        <f t="shared" si="483"/>
        <v>0</v>
      </c>
      <c r="BB241" s="12"/>
      <c r="BC241" s="3"/>
      <c r="BD241" s="55">
        <f>SUM(G240:G250,J240:J250,M240:M250,P240:P250,S240:S250,V240:V250,Y240:Y250,AB240:AB250,AE240:AE250)</f>
        <v>100000</v>
      </c>
    </row>
    <row r="242" spans="1:56">
      <c r="A242" s="645"/>
      <c r="B242" s="647"/>
      <c r="C242" s="649"/>
      <c r="D242" s="651"/>
      <c r="E242" s="653"/>
      <c r="F242" s="256" t="s">
        <v>36</v>
      </c>
      <c r="G242" s="24"/>
      <c r="H242" s="11">
        <f t="shared" si="468"/>
        <v>0</v>
      </c>
      <c r="I242" s="12"/>
      <c r="J242" s="3"/>
      <c r="K242" s="11">
        <f t="shared" si="469"/>
        <v>0</v>
      </c>
      <c r="L242" s="12"/>
      <c r="M242" s="3"/>
      <c r="N242" s="11">
        <f t="shared" si="470"/>
        <v>0</v>
      </c>
      <c r="O242" s="12"/>
      <c r="P242" s="3"/>
      <c r="Q242" s="11">
        <f t="shared" si="471"/>
        <v>0</v>
      </c>
      <c r="R242" s="12"/>
      <c r="S242" s="3"/>
      <c r="T242" s="11">
        <f t="shared" si="472"/>
        <v>0</v>
      </c>
      <c r="U242" s="12"/>
      <c r="V242" s="3"/>
      <c r="W242" s="11">
        <f t="shared" si="473"/>
        <v>0</v>
      </c>
      <c r="X242" s="12"/>
      <c r="Y242" s="3"/>
      <c r="Z242" s="11">
        <f t="shared" si="474"/>
        <v>0</v>
      </c>
      <c r="AA242" s="12"/>
      <c r="AB242" s="24"/>
      <c r="AC242" s="11">
        <f t="shared" si="475"/>
        <v>0</v>
      </c>
      <c r="AD242" s="12"/>
      <c r="AE242" s="24"/>
      <c r="AF242" s="11">
        <f t="shared" si="476"/>
        <v>0</v>
      </c>
      <c r="AG242" s="12"/>
      <c r="AH242" s="3"/>
      <c r="AI242" s="11">
        <f t="shared" si="477"/>
        <v>0</v>
      </c>
      <c r="AJ242" s="12"/>
      <c r="AK242" s="3"/>
      <c r="AL242" s="11">
        <f t="shared" si="478"/>
        <v>0</v>
      </c>
      <c r="AM242" s="12"/>
      <c r="AN242" s="3"/>
      <c r="AO242" s="11">
        <f t="shared" si="479"/>
        <v>0</v>
      </c>
      <c r="AP242" s="12"/>
      <c r="AQ242" s="3"/>
      <c r="AR242" s="11">
        <f t="shared" si="480"/>
        <v>0</v>
      </c>
      <c r="AS242" s="12"/>
      <c r="AT242" s="3"/>
      <c r="AU242" s="11">
        <f t="shared" si="481"/>
        <v>0</v>
      </c>
      <c r="AV242" s="12"/>
      <c r="AW242" s="3"/>
      <c r="AX242" s="11">
        <f t="shared" si="482"/>
        <v>0</v>
      </c>
      <c r="AY242" s="12"/>
      <c r="AZ242" s="3"/>
      <c r="BA242" s="11">
        <f t="shared" si="483"/>
        <v>0</v>
      </c>
      <c r="BB242" s="12"/>
      <c r="BC242" s="3"/>
      <c r="BD242" s="7" t="s">
        <v>37</v>
      </c>
    </row>
    <row r="243" spans="1:56">
      <c r="A243" s="645"/>
      <c r="B243" s="647"/>
      <c r="C243" s="649"/>
      <c r="D243" s="651"/>
      <c r="E243" s="653"/>
      <c r="F243" s="256" t="s">
        <v>38</v>
      </c>
      <c r="G243" s="24"/>
      <c r="H243" s="11">
        <f t="shared" si="468"/>
        <v>0</v>
      </c>
      <c r="I243" s="12"/>
      <c r="J243" s="3"/>
      <c r="K243" s="11">
        <f t="shared" si="469"/>
        <v>0</v>
      </c>
      <c r="L243" s="12"/>
      <c r="M243" s="3"/>
      <c r="N243" s="11">
        <f t="shared" si="470"/>
        <v>0</v>
      </c>
      <c r="O243" s="12"/>
      <c r="P243" s="3"/>
      <c r="Q243" s="11">
        <f t="shared" si="471"/>
        <v>0</v>
      </c>
      <c r="R243" s="12"/>
      <c r="S243" s="3"/>
      <c r="T243" s="11">
        <f t="shared" si="472"/>
        <v>0</v>
      </c>
      <c r="U243" s="12"/>
      <c r="V243" s="3"/>
      <c r="W243" s="11">
        <f t="shared" si="473"/>
        <v>0</v>
      </c>
      <c r="X243" s="12"/>
      <c r="Y243" s="3"/>
      <c r="Z243" s="11">
        <f t="shared" si="474"/>
        <v>0</v>
      </c>
      <c r="AA243" s="12"/>
      <c r="AB243" s="24"/>
      <c r="AC243" s="11">
        <f t="shared" si="475"/>
        <v>0</v>
      </c>
      <c r="AD243" s="12"/>
      <c r="AE243" s="24"/>
      <c r="AF243" s="11">
        <f t="shared" si="476"/>
        <v>0</v>
      </c>
      <c r="AG243" s="12"/>
      <c r="AH243" s="3"/>
      <c r="AI243" s="11">
        <f t="shared" si="477"/>
        <v>0</v>
      </c>
      <c r="AJ243" s="12"/>
      <c r="AK243" s="3"/>
      <c r="AL243" s="11">
        <f t="shared" si="478"/>
        <v>0</v>
      </c>
      <c r="AM243" s="12"/>
      <c r="AN243" s="3"/>
      <c r="AO243" s="11">
        <f t="shared" si="479"/>
        <v>0</v>
      </c>
      <c r="AP243" s="12"/>
      <c r="AQ243" s="3"/>
      <c r="AR243" s="11">
        <f t="shared" si="480"/>
        <v>0</v>
      </c>
      <c r="AS243" s="12"/>
      <c r="AT243" s="3"/>
      <c r="AU243" s="11">
        <f t="shared" si="481"/>
        <v>0</v>
      </c>
      <c r="AV243" s="12"/>
      <c r="AW243" s="3"/>
      <c r="AX243" s="11">
        <f t="shared" si="482"/>
        <v>0</v>
      </c>
      <c r="AY243" s="12"/>
      <c r="AZ243" s="3"/>
      <c r="BA243" s="11">
        <f t="shared" si="483"/>
        <v>0</v>
      </c>
      <c r="BB243" s="12"/>
      <c r="BC243" s="3"/>
      <c r="BD243" s="55">
        <f>SUM(H240:H250,K240:K250,N240:N250,Q240:Q250,T240:T250,W240:W250,Z240:Z250,AC240:AC250,Z240:Z250,AF240:AF250)</f>
        <v>0</v>
      </c>
    </row>
    <row r="244" spans="1:56">
      <c r="A244" s="645"/>
      <c r="B244" s="647"/>
      <c r="C244" s="649"/>
      <c r="D244" s="651"/>
      <c r="E244" s="653"/>
      <c r="F244" s="256" t="s">
        <v>39</v>
      </c>
      <c r="G244" s="24"/>
      <c r="H244" s="11">
        <f t="shared" si="468"/>
        <v>0</v>
      </c>
      <c r="I244" s="12"/>
      <c r="J244" s="3"/>
      <c r="K244" s="11">
        <f t="shared" si="469"/>
        <v>0</v>
      </c>
      <c r="L244" s="12"/>
      <c r="M244" s="3"/>
      <c r="N244" s="11">
        <f t="shared" si="470"/>
        <v>0</v>
      </c>
      <c r="O244" s="12"/>
      <c r="P244" s="3"/>
      <c r="Q244" s="11">
        <f t="shared" si="471"/>
        <v>0</v>
      </c>
      <c r="R244" s="12"/>
      <c r="S244" s="3"/>
      <c r="T244" s="11">
        <f t="shared" si="472"/>
        <v>0</v>
      </c>
      <c r="U244" s="12"/>
      <c r="V244" s="3"/>
      <c r="W244" s="11">
        <f t="shared" si="473"/>
        <v>0</v>
      </c>
      <c r="X244" s="12"/>
      <c r="Y244" s="3"/>
      <c r="Z244" s="11">
        <f t="shared" si="474"/>
        <v>0</v>
      </c>
      <c r="AA244" s="12"/>
      <c r="AB244" s="24"/>
      <c r="AC244" s="11">
        <f t="shared" si="475"/>
        <v>0</v>
      </c>
      <c r="AD244" s="12"/>
      <c r="AE244" s="24"/>
      <c r="AF244" s="11">
        <f t="shared" si="476"/>
        <v>0</v>
      </c>
      <c r="AG244" s="12"/>
      <c r="AH244" s="3"/>
      <c r="AI244" s="11">
        <f t="shared" si="477"/>
        <v>0</v>
      </c>
      <c r="AJ244" s="12"/>
      <c r="AK244" s="3"/>
      <c r="AL244" s="11">
        <f t="shared" si="478"/>
        <v>0</v>
      </c>
      <c r="AM244" s="12"/>
      <c r="AN244" s="3"/>
      <c r="AO244" s="11">
        <f t="shared" si="479"/>
        <v>0</v>
      </c>
      <c r="AP244" s="12"/>
      <c r="AQ244" s="3"/>
      <c r="AR244" s="11">
        <f t="shared" si="480"/>
        <v>0</v>
      </c>
      <c r="AS244" s="12"/>
      <c r="AT244" s="3"/>
      <c r="AU244" s="11">
        <f t="shared" si="481"/>
        <v>0</v>
      </c>
      <c r="AV244" s="12"/>
      <c r="AW244" s="3"/>
      <c r="AX244" s="11">
        <f t="shared" si="482"/>
        <v>0</v>
      </c>
      <c r="AY244" s="12"/>
      <c r="AZ244" s="3"/>
      <c r="BA244" s="11">
        <f t="shared" si="483"/>
        <v>0</v>
      </c>
      <c r="BB244" s="12"/>
      <c r="BC244" s="3"/>
      <c r="BD244" s="7" t="s">
        <v>40</v>
      </c>
    </row>
    <row r="245" spans="1:56">
      <c r="A245" s="645"/>
      <c r="B245" s="647"/>
      <c r="C245" s="649"/>
      <c r="D245" s="651"/>
      <c r="E245" s="653"/>
      <c r="F245" s="256" t="s">
        <v>57</v>
      </c>
      <c r="G245" s="24"/>
      <c r="H245" s="11">
        <f t="shared" si="468"/>
        <v>0</v>
      </c>
      <c r="I245" s="12"/>
      <c r="J245" s="3"/>
      <c r="K245" s="11">
        <f t="shared" si="469"/>
        <v>0</v>
      </c>
      <c r="L245" s="12"/>
      <c r="M245" s="3"/>
      <c r="N245" s="11">
        <f t="shared" si="470"/>
        <v>0</v>
      </c>
      <c r="O245" s="12"/>
      <c r="P245" s="3"/>
      <c r="Q245" s="11">
        <f t="shared" si="471"/>
        <v>0</v>
      </c>
      <c r="R245" s="12"/>
      <c r="S245" s="3"/>
      <c r="T245" s="11">
        <f t="shared" si="472"/>
        <v>0</v>
      </c>
      <c r="U245" s="12"/>
      <c r="V245" s="3"/>
      <c r="W245" s="11">
        <f t="shared" si="473"/>
        <v>0</v>
      </c>
      <c r="X245" s="12"/>
      <c r="Y245" s="3"/>
      <c r="Z245" s="11">
        <f t="shared" si="474"/>
        <v>0</v>
      </c>
      <c r="AA245" s="12"/>
      <c r="AB245" s="24"/>
      <c r="AC245" s="11">
        <f t="shared" si="475"/>
        <v>0</v>
      </c>
      <c r="AD245" s="12"/>
      <c r="AE245" s="24"/>
      <c r="AF245" s="11">
        <f t="shared" si="476"/>
        <v>0</v>
      </c>
      <c r="AG245" s="12"/>
      <c r="AH245" s="3"/>
      <c r="AI245" s="11">
        <f t="shared" si="477"/>
        <v>0</v>
      </c>
      <c r="AJ245" s="12"/>
      <c r="AK245" s="3"/>
      <c r="AL245" s="11">
        <f t="shared" si="478"/>
        <v>0</v>
      </c>
      <c r="AM245" s="12"/>
      <c r="AN245" s="3"/>
      <c r="AO245" s="11">
        <f t="shared" si="479"/>
        <v>0</v>
      </c>
      <c r="AP245" s="12"/>
      <c r="AQ245" s="3"/>
      <c r="AR245" s="11">
        <f t="shared" si="480"/>
        <v>0</v>
      </c>
      <c r="AS245" s="12"/>
      <c r="AT245" s="3"/>
      <c r="AU245" s="11">
        <f t="shared" si="481"/>
        <v>0</v>
      </c>
      <c r="AV245" s="12"/>
      <c r="AW245" s="3"/>
      <c r="AX245" s="11">
        <f t="shared" si="482"/>
        <v>0</v>
      </c>
      <c r="AY245" s="12"/>
      <c r="AZ245" s="3"/>
      <c r="BA245" s="11">
        <f t="shared" si="483"/>
        <v>0</v>
      </c>
      <c r="BB245" s="12"/>
      <c r="BC245" s="3"/>
      <c r="BD245" s="55">
        <f>SUM(I240:I250,L240:L250,O240:O250,R240:R250,U240:U250,X240:X250,AA240:AA250,AD240:AD250,AG240:AG250)</f>
        <v>100000</v>
      </c>
    </row>
    <row r="246" spans="1:56">
      <c r="A246" s="645"/>
      <c r="B246" s="647"/>
      <c r="C246" s="649"/>
      <c r="D246" s="651"/>
      <c r="E246" s="653"/>
      <c r="F246" s="256" t="s">
        <v>41</v>
      </c>
      <c r="G246" s="24"/>
      <c r="H246" s="11"/>
      <c r="I246" s="12"/>
      <c r="J246" s="3"/>
      <c r="K246" s="11"/>
      <c r="L246" s="12"/>
      <c r="M246" s="3"/>
      <c r="N246" s="11"/>
      <c r="O246" s="12"/>
      <c r="P246" s="3"/>
      <c r="Q246" s="11"/>
      <c r="R246" s="12"/>
      <c r="S246" s="3"/>
      <c r="T246" s="11"/>
      <c r="U246" s="12"/>
      <c r="V246" s="3"/>
      <c r="W246" s="11"/>
      <c r="X246" s="12"/>
      <c r="Y246" s="3"/>
      <c r="Z246" s="11"/>
      <c r="AA246" s="12"/>
      <c r="AB246" s="24"/>
      <c r="AC246" s="11"/>
      <c r="AD246" s="12"/>
      <c r="AE246" s="24"/>
      <c r="AF246" s="11"/>
      <c r="AG246" s="12"/>
      <c r="AH246" s="3"/>
      <c r="AI246" s="11"/>
      <c r="AJ246" s="12"/>
      <c r="AK246" s="3"/>
      <c r="AL246" s="11"/>
      <c r="AM246" s="12"/>
      <c r="AN246" s="397"/>
      <c r="AO246" s="129">
        <f t="shared" si="479"/>
        <v>0</v>
      </c>
      <c r="AP246" s="130"/>
      <c r="AQ246" s="3"/>
      <c r="AR246" s="11"/>
      <c r="AS246" s="12"/>
      <c r="AT246" s="3"/>
      <c r="AU246" s="11"/>
      <c r="AV246" s="12"/>
      <c r="AW246" s="3"/>
      <c r="AX246" s="11"/>
      <c r="AY246" s="12"/>
      <c r="AZ246" s="3"/>
      <c r="BA246" s="11"/>
      <c r="BB246" s="12"/>
      <c r="BC246" s="3"/>
      <c r="BD246" s="55"/>
    </row>
    <row r="247" spans="1:56">
      <c r="A247" s="645"/>
      <c r="B247" s="647"/>
      <c r="C247" s="649"/>
      <c r="D247" s="651"/>
      <c r="E247" s="653"/>
      <c r="F247" s="256" t="s">
        <v>42</v>
      </c>
      <c r="G247" s="24"/>
      <c r="H247" s="11"/>
      <c r="I247" s="12"/>
      <c r="J247" s="3"/>
      <c r="K247" s="11"/>
      <c r="L247" s="12"/>
      <c r="M247" s="3"/>
      <c r="N247" s="11"/>
      <c r="O247" s="12"/>
      <c r="P247" s="3"/>
      <c r="Q247" s="11"/>
      <c r="R247" s="12"/>
      <c r="S247" s="3"/>
      <c r="T247" s="11"/>
      <c r="U247" s="12"/>
      <c r="V247" s="3"/>
      <c r="W247" s="11"/>
      <c r="X247" s="12"/>
      <c r="Y247" s="3"/>
      <c r="Z247" s="11">
        <f t="shared" ref="Z247:Z250" si="484">Y247-AA247</f>
        <v>0</v>
      </c>
      <c r="AA247" s="12"/>
      <c r="AB247" s="24"/>
      <c r="AC247" s="11">
        <v>0</v>
      </c>
      <c r="AD247" s="12"/>
      <c r="AE247" s="24"/>
      <c r="AF247" s="11">
        <v>0</v>
      </c>
      <c r="AG247" s="12"/>
      <c r="AH247" s="3"/>
      <c r="AI247" s="11">
        <f t="shared" ref="AI247:AI250" si="485">AH247-AJ247</f>
        <v>0</v>
      </c>
      <c r="AJ247" s="12"/>
      <c r="AK247" s="3"/>
      <c r="AL247" s="11">
        <f t="shared" ref="AL247:AL250" si="486">AK247-AM247</f>
        <v>0</v>
      </c>
      <c r="AM247" s="12"/>
      <c r="AN247" s="397"/>
      <c r="AO247" s="129">
        <f t="shared" si="479"/>
        <v>0</v>
      </c>
      <c r="AP247" s="130"/>
      <c r="AQ247" s="3"/>
      <c r="AR247" s="11">
        <f t="shared" ref="AR247:AR250" si="487">AQ247-AS247</f>
        <v>0</v>
      </c>
      <c r="AS247" s="12"/>
      <c r="AT247" s="3"/>
      <c r="AU247" s="11">
        <f t="shared" ref="AU247:AU250" si="488">AT247-AV247</f>
        <v>0</v>
      </c>
      <c r="AV247" s="12"/>
      <c r="AW247" s="3"/>
      <c r="AX247" s="11">
        <f t="shared" ref="AX247:AX250" si="489">AW247-AY247</f>
        <v>0</v>
      </c>
      <c r="AY247" s="12"/>
      <c r="AZ247" s="3"/>
      <c r="BA247" s="11">
        <f t="shared" ref="BA247:BA250" si="490">AZ247-BB247</f>
        <v>0</v>
      </c>
      <c r="BB247" s="12"/>
      <c r="BC247" s="3"/>
      <c r="BD247" s="55"/>
    </row>
    <row r="248" spans="1:56">
      <c r="A248" s="645"/>
      <c r="B248" s="647"/>
      <c r="C248" s="649"/>
      <c r="D248" s="651"/>
      <c r="E248" s="653"/>
      <c r="F248" s="256" t="s">
        <v>43</v>
      </c>
      <c r="G248" s="24"/>
      <c r="H248" s="11">
        <f t="shared" ref="H248:H250" si="491">G248-I248</f>
        <v>0</v>
      </c>
      <c r="I248" s="12"/>
      <c r="J248" s="3"/>
      <c r="K248" s="11">
        <f t="shared" ref="K248:K250" si="492">J248-L248</f>
        <v>0</v>
      </c>
      <c r="L248" s="12"/>
      <c r="M248" s="3"/>
      <c r="N248" s="11">
        <f t="shared" ref="N248:N250" si="493">M248-O248</f>
        <v>0</v>
      </c>
      <c r="O248" s="12"/>
      <c r="P248" s="3"/>
      <c r="Q248" s="11">
        <f t="shared" ref="Q248:Q250" si="494">P248-R248</f>
        <v>0</v>
      </c>
      <c r="R248" s="12"/>
      <c r="S248" s="3"/>
      <c r="T248" s="11">
        <f t="shared" ref="T248:T250" si="495">S248-U248</f>
        <v>0</v>
      </c>
      <c r="U248" s="12"/>
      <c r="V248" s="3"/>
      <c r="W248" s="11">
        <f t="shared" ref="W248:W250" si="496">V248-X248</f>
        <v>0</v>
      </c>
      <c r="X248" s="12"/>
      <c r="Y248" s="3"/>
      <c r="Z248" s="11">
        <f t="shared" si="484"/>
        <v>0</v>
      </c>
      <c r="AA248" s="12"/>
      <c r="AB248" s="24"/>
      <c r="AC248" s="11">
        <f t="shared" ref="AC248:AC250" si="497">AB248-AD248</f>
        <v>0</v>
      </c>
      <c r="AD248" s="12"/>
      <c r="AE248" s="24"/>
      <c r="AF248" s="11">
        <f t="shared" ref="AF248:AF250" si="498">AE248-AG248</f>
        <v>0</v>
      </c>
      <c r="AG248" s="12"/>
      <c r="AH248" s="3"/>
      <c r="AI248" s="11">
        <f t="shared" si="485"/>
        <v>0</v>
      </c>
      <c r="AJ248" s="12"/>
      <c r="AK248" s="3"/>
      <c r="AL248" s="11">
        <f t="shared" si="486"/>
        <v>0</v>
      </c>
      <c r="AM248" s="12"/>
      <c r="AN248" s="3"/>
      <c r="AO248" s="11">
        <f t="shared" si="479"/>
        <v>0</v>
      </c>
      <c r="AP248" s="12"/>
      <c r="AQ248" s="3"/>
      <c r="AR248" s="11">
        <f t="shared" si="487"/>
        <v>0</v>
      </c>
      <c r="AS248" s="12"/>
      <c r="AT248" s="3"/>
      <c r="AU248" s="11">
        <f t="shared" si="488"/>
        <v>0</v>
      </c>
      <c r="AV248" s="12"/>
      <c r="AW248" s="3"/>
      <c r="AX248" s="11">
        <f t="shared" si="489"/>
        <v>0</v>
      </c>
      <c r="AY248" s="12"/>
      <c r="AZ248" s="3"/>
      <c r="BA248" s="11">
        <f t="shared" si="490"/>
        <v>0</v>
      </c>
      <c r="BB248" s="12"/>
      <c r="BC248" s="3"/>
      <c r="BD248" s="7" t="s">
        <v>44</v>
      </c>
    </row>
    <row r="249" spans="1:56">
      <c r="A249" s="645"/>
      <c r="B249" s="647"/>
      <c r="C249" s="649"/>
      <c r="D249" s="651"/>
      <c r="E249" s="653"/>
      <c r="F249" s="256" t="s">
        <v>45</v>
      </c>
      <c r="G249" s="24"/>
      <c r="H249" s="11">
        <f t="shared" si="491"/>
        <v>0</v>
      </c>
      <c r="I249" s="12"/>
      <c r="J249" s="3"/>
      <c r="K249" s="11">
        <f t="shared" si="492"/>
        <v>0</v>
      </c>
      <c r="L249" s="12"/>
      <c r="M249" s="3"/>
      <c r="N249" s="11">
        <f t="shared" si="493"/>
        <v>0</v>
      </c>
      <c r="O249" s="12"/>
      <c r="P249" s="3"/>
      <c r="Q249" s="11">
        <f t="shared" si="494"/>
        <v>0</v>
      </c>
      <c r="R249" s="12"/>
      <c r="S249" s="3"/>
      <c r="T249" s="11">
        <f t="shared" si="495"/>
        <v>0</v>
      </c>
      <c r="U249" s="12"/>
      <c r="V249" s="3"/>
      <c r="W249" s="11">
        <f t="shared" si="496"/>
        <v>0</v>
      </c>
      <c r="X249" s="12"/>
      <c r="Y249" s="397"/>
      <c r="Z249" s="397">
        <f t="shared" si="484"/>
        <v>0</v>
      </c>
      <c r="AA249" s="130"/>
      <c r="AB249" s="24"/>
      <c r="AC249" s="11">
        <f t="shared" si="497"/>
        <v>0</v>
      </c>
      <c r="AD249" s="12"/>
      <c r="AE249" s="24"/>
      <c r="AF249" s="11">
        <f t="shared" si="498"/>
        <v>0</v>
      </c>
      <c r="AG249" s="12"/>
      <c r="AH249" s="3"/>
      <c r="AI249" s="11">
        <f t="shared" si="485"/>
        <v>0</v>
      </c>
      <c r="AJ249" s="12"/>
      <c r="AK249" s="3"/>
      <c r="AL249" s="11">
        <f t="shared" si="486"/>
        <v>0</v>
      </c>
      <c r="AM249" s="12"/>
      <c r="AN249" s="3"/>
      <c r="AO249" s="11">
        <f t="shared" si="479"/>
        <v>0</v>
      </c>
      <c r="AP249" s="12"/>
      <c r="AQ249" s="3"/>
      <c r="AR249" s="11">
        <f t="shared" si="487"/>
        <v>0</v>
      </c>
      <c r="AS249" s="12"/>
      <c r="AT249" s="3"/>
      <c r="AU249" s="11">
        <f t="shared" si="488"/>
        <v>0</v>
      </c>
      <c r="AV249" s="12"/>
      <c r="AW249" s="3"/>
      <c r="AX249" s="11">
        <f t="shared" si="489"/>
        <v>0</v>
      </c>
      <c r="AY249" s="12"/>
      <c r="AZ249" s="3"/>
      <c r="BA249" s="11">
        <f t="shared" si="490"/>
        <v>0</v>
      </c>
      <c r="BB249" s="12"/>
      <c r="BC249" s="3"/>
      <c r="BD249" s="243">
        <f>BD245/BD241</f>
        <v>1</v>
      </c>
    </row>
    <row r="250" spans="1:56" ht="15" customHeight="1">
      <c r="A250" s="646"/>
      <c r="B250" s="648"/>
      <c r="C250" s="650"/>
      <c r="D250" s="652"/>
      <c r="E250" s="654"/>
      <c r="F250" s="258" t="s">
        <v>46</v>
      </c>
      <c r="G250" s="245"/>
      <c r="H250" s="16">
        <f t="shared" si="491"/>
        <v>0</v>
      </c>
      <c r="I250" s="17"/>
      <c r="J250" s="8"/>
      <c r="K250" s="16">
        <f t="shared" si="492"/>
        <v>0</v>
      </c>
      <c r="L250" s="17"/>
      <c r="M250" s="8"/>
      <c r="N250" s="16">
        <f t="shared" si="493"/>
        <v>0</v>
      </c>
      <c r="O250" s="17"/>
      <c r="P250" s="8"/>
      <c r="Q250" s="16">
        <f t="shared" si="494"/>
        <v>0</v>
      </c>
      <c r="R250" s="17"/>
      <c r="S250" s="18"/>
      <c r="T250" s="19">
        <f t="shared" si="495"/>
        <v>0</v>
      </c>
      <c r="U250" s="20"/>
      <c r="V250" s="18"/>
      <c r="W250" s="19">
        <f t="shared" si="496"/>
        <v>0</v>
      </c>
      <c r="X250" s="20"/>
      <c r="Y250" s="18"/>
      <c r="Z250" s="19">
        <f t="shared" si="484"/>
        <v>0</v>
      </c>
      <c r="AA250" s="20"/>
      <c r="AB250" s="245"/>
      <c r="AC250" s="16">
        <f t="shared" si="497"/>
        <v>0</v>
      </c>
      <c r="AD250" s="17"/>
      <c r="AE250" s="245"/>
      <c r="AF250" s="16">
        <f t="shared" si="498"/>
        <v>0</v>
      </c>
      <c r="AG250" s="17"/>
      <c r="AH250" s="8"/>
      <c r="AI250" s="16">
        <f t="shared" si="485"/>
        <v>0</v>
      </c>
      <c r="AJ250" s="17"/>
      <c r="AK250" s="8"/>
      <c r="AL250" s="16">
        <f t="shared" si="486"/>
        <v>0</v>
      </c>
      <c r="AM250" s="17"/>
      <c r="AN250" s="8"/>
      <c r="AO250" s="16">
        <f t="shared" si="479"/>
        <v>0</v>
      </c>
      <c r="AP250" s="17"/>
      <c r="AQ250" s="8"/>
      <c r="AR250" s="16">
        <f t="shared" si="487"/>
        <v>0</v>
      </c>
      <c r="AS250" s="17"/>
      <c r="AT250" s="8"/>
      <c r="AU250" s="16">
        <f t="shared" si="488"/>
        <v>0</v>
      </c>
      <c r="AV250" s="17"/>
      <c r="AW250" s="8"/>
      <c r="AX250" s="16">
        <f t="shared" si="489"/>
        <v>0</v>
      </c>
      <c r="AY250" s="17"/>
      <c r="AZ250" s="8"/>
      <c r="BA250" s="16">
        <f t="shared" si="490"/>
        <v>0</v>
      </c>
      <c r="BB250" s="17"/>
      <c r="BC250" s="8"/>
      <c r="BD250" s="56"/>
    </row>
    <row r="251" spans="1:56">
      <c r="A251" s="660" t="s">
        <v>20</v>
      </c>
      <c r="B251" s="662" t="s">
        <v>21</v>
      </c>
      <c r="C251" s="664" t="s">
        <v>22</v>
      </c>
      <c r="D251" s="662" t="s">
        <v>23</v>
      </c>
      <c r="E251" s="664" t="s">
        <v>24</v>
      </c>
      <c r="F251" s="670" t="s">
        <v>25</v>
      </c>
      <c r="G251" s="635" t="s">
        <v>26</v>
      </c>
      <c r="H251" s="636" t="s">
        <v>27</v>
      </c>
      <c r="I251" s="637" t="s">
        <v>28</v>
      </c>
      <c r="J251" s="635" t="s">
        <v>26</v>
      </c>
      <c r="K251" s="636" t="s">
        <v>27</v>
      </c>
      <c r="L251" s="637" t="s">
        <v>28</v>
      </c>
      <c r="M251" s="635" t="s">
        <v>26</v>
      </c>
      <c r="N251" s="636" t="s">
        <v>27</v>
      </c>
      <c r="O251" s="637" t="s">
        <v>28</v>
      </c>
      <c r="P251" s="635" t="s">
        <v>26</v>
      </c>
      <c r="Q251" s="636" t="s">
        <v>27</v>
      </c>
      <c r="R251" s="637" t="s">
        <v>28</v>
      </c>
      <c r="S251" s="635" t="s">
        <v>26</v>
      </c>
      <c r="T251" s="636" t="s">
        <v>27</v>
      </c>
      <c r="U251" s="637" t="s">
        <v>28</v>
      </c>
      <c r="V251" s="635" t="s">
        <v>26</v>
      </c>
      <c r="W251" s="636" t="s">
        <v>27</v>
      </c>
      <c r="X251" s="637" t="s">
        <v>28</v>
      </c>
      <c r="Y251" s="635" t="s">
        <v>26</v>
      </c>
      <c r="Z251" s="636" t="s">
        <v>27</v>
      </c>
      <c r="AA251" s="637" t="s">
        <v>28</v>
      </c>
      <c r="AB251" s="635" t="s">
        <v>26</v>
      </c>
      <c r="AC251" s="636" t="s">
        <v>27</v>
      </c>
      <c r="AD251" s="637" t="s">
        <v>28</v>
      </c>
      <c r="AE251" s="635" t="s">
        <v>26</v>
      </c>
      <c r="AF251" s="636" t="s">
        <v>27</v>
      </c>
      <c r="AG251" s="637" t="s">
        <v>28</v>
      </c>
      <c r="AH251" s="635" t="s">
        <v>26</v>
      </c>
      <c r="AI251" s="636" t="s">
        <v>27</v>
      </c>
      <c r="AJ251" s="637" t="s">
        <v>28</v>
      </c>
      <c r="AK251" s="635" t="s">
        <v>26</v>
      </c>
      <c r="AL251" s="636" t="s">
        <v>27</v>
      </c>
      <c r="AM251" s="637" t="s">
        <v>28</v>
      </c>
      <c r="AN251" s="635" t="s">
        <v>26</v>
      </c>
      <c r="AO251" s="636" t="s">
        <v>27</v>
      </c>
      <c r="AP251" s="637" t="s">
        <v>28</v>
      </c>
      <c r="AQ251" s="635" t="s">
        <v>26</v>
      </c>
      <c r="AR251" s="636" t="s">
        <v>27</v>
      </c>
      <c r="AS251" s="637" t="s">
        <v>28</v>
      </c>
      <c r="AT251" s="635" t="s">
        <v>26</v>
      </c>
      <c r="AU251" s="636" t="s">
        <v>27</v>
      </c>
      <c r="AV251" s="637" t="s">
        <v>28</v>
      </c>
      <c r="AW251" s="635" t="s">
        <v>26</v>
      </c>
      <c r="AX251" s="636" t="s">
        <v>27</v>
      </c>
      <c r="AY251" s="637" t="s">
        <v>28</v>
      </c>
      <c r="AZ251" s="635" t="s">
        <v>26</v>
      </c>
      <c r="BA251" s="636" t="s">
        <v>27</v>
      </c>
      <c r="BB251" s="637" t="s">
        <v>28</v>
      </c>
      <c r="BC251" s="635" t="s">
        <v>26</v>
      </c>
      <c r="BD251" s="665" t="s">
        <v>29</v>
      </c>
    </row>
    <row r="252" spans="1:56">
      <c r="A252" s="661"/>
      <c r="B252" s="663"/>
      <c r="C252" s="636"/>
      <c r="D252" s="663"/>
      <c r="E252" s="636"/>
      <c r="F252" s="671"/>
      <c r="G252" s="635"/>
      <c r="H252" s="636"/>
      <c r="I252" s="637"/>
      <c r="J252" s="635"/>
      <c r="K252" s="636"/>
      <c r="L252" s="637"/>
      <c r="M252" s="635"/>
      <c r="N252" s="636"/>
      <c r="O252" s="637"/>
      <c r="P252" s="635"/>
      <c r="Q252" s="636"/>
      <c r="R252" s="637"/>
      <c r="S252" s="635"/>
      <c r="T252" s="636"/>
      <c r="U252" s="637"/>
      <c r="V252" s="635"/>
      <c r="W252" s="636"/>
      <c r="X252" s="637"/>
      <c r="Y252" s="635"/>
      <c r="Z252" s="636"/>
      <c r="AA252" s="637"/>
      <c r="AB252" s="635"/>
      <c r="AC252" s="636"/>
      <c r="AD252" s="637"/>
      <c r="AE252" s="635"/>
      <c r="AF252" s="636"/>
      <c r="AG252" s="637"/>
      <c r="AH252" s="635"/>
      <c r="AI252" s="636"/>
      <c r="AJ252" s="637"/>
      <c r="AK252" s="635"/>
      <c r="AL252" s="636"/>
      <c r="AM252" s="637"/>
      <c r="AN252" s="635"/>
      <c r="AO252" s="636"/>
      <c r="AP252" s="637"/>
      <c r="AQ252" s="635"/>
      <c r="AR252" s="636"/>
      <c r="AS252" s="637"/>
      <c r="AT252" s="635"/>
      <c r="AU252" s="636"/>
      <c r="AV252" s="637"/>
      <c r="AW252" s="635"/>
      <c r="AX252" s="636"/>
      <c r="AY252" s="637"/>
      <c r="AZ252" s="635"/>
      <c r="BA252" s="636"/>
      <c r="BB252" s="637"/>
      <c r="BC252" s="635"/>
      <c r="BD252" s="665"/>
    </row>
    <row r="253" spans="1:56">
      <c r="A253" s="645" t="s">
        <v>96</v>
      </c>
      <c r="B253" s="647">
        <v>3368</v>
      </c>
      <c r="C253" s="649">
        <v>2401836</v>
      </c>
      <c r="D253" s="732" t="s">
        <v>97</v>
      </c>
      <c r="E253" s="653" t="s">
        <v>52</v>
      </c>
      <c r="F253" s="256" t="s">
        <v>33</v>
      </c>
      <c r="G253" s="24"/>
      <c r="H253" s="9">
        <f t="shared" ref="H253:H258" si="499">G253-I253</f>
        <v>0</v>
      </c>
      <c r="I253" s="10"/>
      <c r="J253" s="3"/>
      <c r="K253" s="9">
        <f t="shared" ref="K253:K258" si="500">J253-L253</f>
        <v>0</v>
      </c>
      <c r="L253" s="10"/>
      <c r="M253" s="3"/>
      <c r="N253" s="9">
        <f t="shared" ref="N253:N258" si="501">M253-O253</f>
        <v>0</v>
      </c>
      <c r="O253" s="10"/>
      <c r="P253" s="3"/>
      <c r="Q253" s="9">
        <f t="shared" ref="Q253:Q258" si="502">P253-R253</f>
        <v>0</v>
      </c>
      <c r="R253" s="10"/>
      <c r="S253" s="3"/>
      <c r="T253" s="9">
        <f t="shared" ref="T253:T258" si="503">S253-U253</f>
        <v>0</v>
      </c>
      <c r="U253" s="10"/>
      <c r="V253" s="3"/>
      <c r="W253" s="9">
        <f t="shared" ref="W253:W258" si="504">V253-X253</f>
        <v>0</v>
      </c>
      <c r="X253" s="10"/>
      <c r="Y253" s="3"/>
      <c r="Z253" s="9">
        <f t="shared" ref="Z253:Z258" si="505">Y253-AA253</f>
        <v>0</v>
      </c>
      <c r="AA253" s="10"/>
      <c r="AB253" s="24"/>
      <c r="AC253" s="9">
        <f t="shared" ref="AC253:AC258" si="506">AB253-AD253</f>
        <v>0</v>
      </c>
      <c r="AD253" s="10"/>
      <c r="AE253" s="24"/>
      <c r="AF253" s="9">
        <f t="shared" ref="AF253:AF258" si="507">AE253-AG253</f>
        <v>0</v>
      </c>
      <c r="AG253" s="10"/>
      <c r="AH253" s="3"/>
      <c r="AI253" s="9">
        <f t="shared" ref="AI253:AI258" si="508">AH253-AJ253</f>
        <v>0</v>
      </c>
      <c r="AJ253" s="10"/>
      <c r="AK253" s="3"/>
      <c r="AL253" s="9">
        <f t="shared" ref="AL253:AL258" si="509">AK253-AM253</f>
        <v>0</v>
      </c>
      <c r="AM253" s="10"/>
      <c r="AN253" s="3"/>
      <c r="AO253" s="9">
        <f t="shared" ref="AO253:AO258" si="510">AN253-AP253</f>
        <v>0</v>
      </c>
      <c r="AP253" s="10"/>
      <c r="AQ253" s="3"/>
      <c r="AR253" s="9">
        <f t="shared" ref="AR253:AR258" si="511">AQ253-AS253</f>
        <v>0</v>
      </c>
      <c r="AS253" s="10"/>
      <c r="AT253" s="3"/>
      <c r="AU253" s="9">
        <f t="shared" ref="AU253:AU258" si="512">AT253-AV253</f>
        <v>0</v>
      </c>
      <c r="AV253" s="10"/>
      <c r="AW253" s="3"/>
      <c r="AX253" s="9">
        <f t="shared" ref="AX253:AX258" si="513">AW253-AY253</f>
        <v>0</v>
      </c>
      <c r="AY253" s="10"/>
      <c r="AZ253" s="3"/>
      <c r="BA253" s="9">
        <f t="shared" ref="BA253:BA258" si="514">AZ253-BB253</f>
        <v>0</v>
      </c>
      <c r="BB253" s="10"/>
      <c r="BC253" s="3"/>
      <c r="BD253" s="4" t="s">
        <v>34</v>
      </c>
    </row>
    <row r="254" spans="1:56">
      <c r="A254" s="645"/>
      <c r="B254" s="647"/>
      <c r="C254" s="649"/>
      <c r="D254" s="651"/>
      <c r="E254" s="653"/>
      <c r="F254" s="256" t="s">
        <v>35</v>
      </c>
      <c r="G254" s="24"/>
      <c r="H254" s="11">
        <f t="shared" si="499"/>
        <v>0</v>
      </c>
      <c r="I254" s="12"/>
      <c r="J254" s="3"/>
      <c r="K254" s="11">
        <f t="shared" si="500"/>
        <v>0</v>
      </c>
      <c r="L254" s="12"/>
      <c r="M254" s="3"/>
      <c r="N254" s="11">
        <f t="shared" si="501"/>
        <v>0</v>
      </c>
      <c r="O254" s="12"/>
      <c r="P254" s="3"/>
      <c r="Q254" s="11">
        <f t="shared" si="502"/>
        <v>0</v>
      </c>
      <c r="R254" s="12"/>
      <c r="S254" s="397"/>
      <c r="T254" s="129">
        <f t="shared" si="503"/>
        <v>0</v>
      </c>
      <c r="U254" s="130"/>
      <c r="V254" s="3"/>
      <c r="W254" s="11">
        <f t="shared" si="504"/>
        <v>0</v>
      </c>
      <c r="X254" s="12"/>
      <c r="Y254" s="3"/>
      <c r="Z254" s="11">
        <f t="shared" si="505"/>
        <v>0</v>
      </c>
      <c r="AA254" s="12"/>
      <c r="AB254" s="24"/>
      <c r="AC254" s="11">
        <f t="shared" si="506"/>
        <v>0</v>
      </c>
      <c r="AD254" s="12"/>
      <c r="AE254" s="24"/>
      <c r="AF254" s="11">
        <f t="shared" si="507"/>
        <v>0</v>
      </c>
      <c r="AG254" s="12"/>
      <c r="AH254" s="3"/>
      <c r="AI254" s="11">
        <f t="shared" si="508"/>
        <v>0</v>
      </c>
      <c r="AJ254" s="12"/>
      <c r="AK254" s="3"/>
      <c r="AL254" s="11">
        <f t="shared" si="509"/>
        <v>0</v>
      </c>
      <c r="AM254" s="12"/>
      <c r="AN254" s="3"/>
      <c r="AO254" s="11">
        <f t="shared" si="510"/>
        <v>0</v>
      </c>
      <c r="AP254" s="12"/>
      <c r="AQ254" s="3"/>
      <c r="AR254" s="11">
        <f t="shared" si="511"/>
        <v>0</v>
      </c>
      <c r="AS254" s="12"/>
      <c r="AT254" s="3"/>
      <c r="AU254" s="11">
        <f t="shared" si="512"/>
        <v>0</v>
      </c>
      <c r="AV254" s="12"/>
      <c r="AW254" s="3"/>
      <c r="AX254" s="11">
        <f t="shared" si="513"/>
        <v>0</v>
      </c>
      <c r="AY254" s="12"/>
      <c r="AZ254" s="3"/>
      <c r="BA254" s="11">
        <f t="shared" si="514"/>
        <v>0</v>
      </c>
      <c r="BB254" s="12"/>
      <c r="BC254" s="3"/>
      <c r="BD254" s="55">
        <f>SUM(G253:G263,J253:J263,M253:M263,P253:P263,S253:S263,V253:V263,Y253:Y263,AB253:AB263,AE253:AE263)</f>
        <v>0</v>
      </c>
    </row>
    <row r="255" spans="1:56">
      <c r="A255" s="645"/>
      <c r="B255" s="647"/>
      <c r="C255" s="649"/>
      <c r="D255" s="651"/>
      <c r="E255" s="653"/>
      <c r="F255" s="256" t="s">
        <v>36</v>
      </c>
      <c r="G255" s="24"/>
      <c r="H255" s="11">
        <f t="shared" si="499"/>
        <v>0</v>
      </c>
      <c r="I255" s="12"/>
      <c r="J255" s="3"/>
      <c r="K255" s="11">
        <f t="shared" si="500"/>
        <v>0</v>
      </c>
      <c r="L255" s="12"/>
      <c r="M255" s="3"/>
      <c r="N255" s="11">
        <f t="shared" si="501"/>
        <v>0</v>
      </c>
      <c r="O255" s="12"/>
      <c r="P255" s="3"/>
      <c r="Q255" s="11">
        <f t="shared" si="502"/>
        <v>0</v>
      </c>
      <c r="R255" s="12"/>
      <c r="S255" s="3"/>
      <c r="T255" s="11">
        <f t="shared" si="503"/>
        <v>0</v>
      </c>
      <c r="U255" s="12"/>
      <c r="V255" s="3"/>
      <c r="W255" s="11">
        <f t="shared" si="504"/>
        <v>0</v>
      </c>
      <c r="X255" s="12"/>
      <c r="Y255" s="3"/>
      <c r="Z255" s="11">
        <f t="shared" si="505"/>
        <v>0</v>
      </c>
      <c r="AA255" s="12"/>
      <c r="AB255" s="24"/>
      <c r="AC255" s="11">
        <f t="shared" si="506"/>
        <v>0</v>
      </c>
      <c r="AD255" s="12"/>
      <c r="AE255" s="24"/>
      <c r="AF255" s="11">
        <f t="shared" si="507"/>
        <v>0</v>
      </c>
      <c r="AG255" s="12"/>
      <c r="AH255" s="3"/>
      <c r="AI255" s="11">
        <f t="shared" si="508"/>
        <v>0</v>
      </c>
      <c r="AJ255" s="12"/>
      <c r="AK255" s="3"/>
      <c r="AL255" s="11">
        <f t="shared" si="509"/>
        <v>0</v>
      </c>
      <c r="AM255" s="12"/>
      <c r="AN255" s="3"/>
      <c r="AO255" s="11">
        <f t="shared" si="510"/>
        <v>0</v>
      </c>
      <c r="AP255" s="12"/>
      <c r="AQ255" s="3"/>
      <c r="AR255" s="11">
        <f t="shared" si="511"/>
        <v>0</v>
      </c>
      <c r="AS255" s="12"/>
      <c r="AT255" s="3"/>
      <c r="AU255" s="11">
        <f t="shared" si="512"/>
        <v>0</v>
      </c>
      <c r="AV255" s="12"/>
      <c r="AW255" s="3"/>
      <c r="AX255" s="11">
        <f t="shared" si="513"/>
        <v>0</v>
      </c>
      <c r="AY255" s="12"/>
      <c r="AZ255" s="3"/>
      <c r="BA255" s="11">
        <f t="shared" si="514"/>
        <v>0</v>
      </c>
      <c r="BB255" s="12"/>
      <c r="BC255" s="3"/>
      <c r="BD255" s="7" t="s">
        <v>37</v>
      </c>
    </row>
    <row r="256" spans="1:56">
      <c r="A256" s="645"/>
      <c r="B256" s="647"/>
      <c r="C256" s="649"/>
      <c r="D256" s="651"/>
      <c r="E256" s="653"/>
      <c r="F256" s="256" t="s">
        <v>38</v>
      </c>
      <c r="G256" s="24"/>
      <c r="H256" s="11">
        <f t="shared" si="499"/>
        <v>0</v>
      </c>
      <c r="I256" s="12"/>
      <c r="J256" s="3"/>
      <c r="K256" s="11">
        <f t="shared" si="500"/>
        <v>0</v>
      </c>
      <c r="L256" s="12"/>
      <c r="M256" s="3"/>
      <c r="N256" s="11">
        <f t="shared" si="501"/>
        <v>0</v>
      </c>
      <c r="O256" s="12"/>
      <c r="P256" s="3"/>
      <c r="Q256" s="11">
        <f t="shared" si="502"/>
        <v>0</v>
      </c>
      <c r="R256" s="12"/>
      <c r="S256" s="3"/>
      <c r="T256" s="11">
        <f t="shared" si="503"/>
        <v>0</v>
      </c>
      <c r="U256" s="12"/>
      <c r="V256" s="3"/>
      <c r="W256" s="11">
        <f t="shared" si="504"/>
        <v>0</v>
      </c>
      <c r="X256" s="12"/>
      <c r="Y256" s="3"/>
      <c r="Z256" s="11">
        <f t="shared" si="505"/>
        <v>0</v>
      </c>
      <c r="AA256" s="12"/>
      <c r="AB256" s="24"/>
      <c r="AC256" s="11">
        <f t="shared" si="506"/>
        <v>0</v>
      </c>
      <c r="AD256" s="12"/>
      <c r="AE256" s="24"/>
      <c r="AF256" s="11">
        <f t="shared" si="507"/>
        <v>0</v>
      </c>
      <c r="AG256" s="12"/>
      <c r="AH256" s="3"/>
      <c r="AI256" s="11">
        <f t="shared" si="508"/>
        <v>0</v>
      </c>
      <c r="AJ256" s="12"/>
      <c r="AK256" s="3"/>
      <c r="AL256" s="11">
        <f t="shared" si="509"/>
        <v>0</v>
      </c>
      <c r="AM256" s="12"/>
      <c r="AN256" s="3"/>
      <c r="AO256" s="11">
        <f t="shared" si="510"/>
        <v>0</v>
      </c>
      <c r="AP256" s="12"/>
      <c r="AQ256" s="3"/>
      <c r="AR256" s="11">
        <f t="shared" si="511"/>
        <v>0</v>
      </c>
      <c r="AS256" s="12"/>
      <c r="AT256" s="3"/>
      <c r="AU256" s="11">
        <f t="shared" si="512"/>
        <v>0</v>
      </c>
      <c r="AV256" s="12"/>
      <c r="AW256" s="3"/>
      <c r="AX256" s="11">
        <f t="shared" si="513"/>
        <v>0</v>
      </c>
      <c r="AY256" s="12"/>
      <c r="AZ256" s="3"/>
      <c r="BA256" s="11">
        <f t="shared" si="514"/>
        <v>0</v>
      </c>
      <c r="BB256" s="12"/>
      <c r="BC256" s="3"/>
      <c r="BD256" s="55">
        <f>SUM(H253:H263,K253:K263,N253:N263,Q253:Q263,T253:T263,W253:W263,Z253:Z263,AC253:AC263,Z253:Z263,AF253:AF263)</f>
        <v>0</v>
      </c>
    </row>
    <row r="257" spans="1:56">
      <c r="A257" s="645"/>
      <c r="B257" s="647"/>
      <c r="C257" s="649"/>
      <c r="D257" s="651"/>
      <c r="E257" s="653"/>
      <c r="F257" s="256" t="s">
        <v>39</v>
      </c>
      <c r="G257" s="24"/>
      <c r="H257" s="11">
        <f t="shared" si="499"/>
        <v>0</v>
      </c>
      <c r="I257" s="12"/>
      <c r="J257" s="3"/>
      <c r="K257" s="11">
        <f t="shared" si="500"/>
        <v>0</v>
      </c>
      <c r="L257" s="12"/>
      <c r="M257" s="3"/>
      <c r="N257" s="11">
        <f t="shared" si="501"/>
        <v>0</v>
      </c>
      <c r="O257" s="12"/>
      <c r="P257" s="3"/>
      <c r="Q257" s="11">
        <f t="shared" si="502"/>
        <v>0</v>
      </c>
      <c r="R257" s="12"/>
      <c r="S257" s="3"/>
      <c r="T257" s="11">
        <f t="shared" si="503"/>
        <v>0</v>
      </c>
      <c r="U257" s="12"/>
      <c r="V257" s="3"/>
      <c r="W257" s="11">
        <f t="shared" si="504"/>
        <v>0</v>
      </c>
      <c r="X257" s="12"/>
      <c r="Y257" s="3"/>
      <c r="Z257" s="11">
        <f t="shared" si="505"/>
        <v>0</v>
      </c>
      <c r="AA257" s="12"/>
      <c r="AB257" s="24"/>
      <c r="AC257" s="11">
        <f t="shared" si="506"/>
        <v>0</v>
      </c>
      <c r="AD257" s="12"/>
      <c r="AE257" s="24"/>
      <c r="AF257" s="11">
        <f t="shared" si="507"/>
        <v>0</v>
      </c>
      <c r="AG257" s="12"/>
      <c r="AH257" s="3"/>
      <c r="AI257" s="11">
        <f t="shared" si="508"/>
        <v>0</v>
      </c>
      <c r="AJ257" s="12"/>
      <c r="AK257" s="3"/>
      <c r="AL257" s="11">
        <f t="shared" si="509"/>
        <v>0</v>
      </c>
      <c r="AM257" s="12"/>
      <c r="AN257" s="3"/>
      <c r="AO257" s="11">
        <f t="shared" si="510"/>
        <v>0</v>
      </c>
      <c r="AP257" s="12"/>
      <c r="AQ257" s="3"/>
      <c r="AR257" s="11">
        <f t="shared" si="511"/>
        <v>0</v>
      </c>
      <c r="AS257" s="12"/>
      <c r="AT257" s="3"/>
      <c r="AU257" s="11">
        <f t="shared" si="512"/>
        <v>0</v>
      </c>
      <c r="AV257" s="12"/>
      <c r="AW257" s="3"/>
      <c r="AX257" s="11">
        <f t="shared" si="513"/>
        <v>0</v>
      </c>
      <c r="AY257" s="12"/>
      <c r="AZ257" s="3"/>
      <c r="BA257" s="11">
        <f t="shared" si="514"/>
        <v>0</v>
      </c>
      <c r="BB257" s="12"/>
      <c r="BC257" s="3"/>
      <c r="BD257" s="7" t="s">
        <v>40</v>
      </c>
    </row>
    <row r="258" spans="1:56">
      <c r="A258" s="645"/>
      <c r="B258" s="647"/>
      <c r="C258" s="649"/>
      <c r="D258" s="651"/>
      <c r="E258" s="653"/>
      <c r="F258" s="256" t="s">
        <v>57</v>
      </c>
      <c r="G258" s="24"/>
      <c r="H258" s="11">
        <f t="shared" si="499"/>
        <v>0</v>
      </c>
      <c r="I258" s="12"/>
      <c r="J258" s="3"/>
      <c r="K258" s="11">
        <f t="shared" si="500"/>
        <v>0</v>
      </c>
      <c r="L258" s="12"/>
      <c r="M258" s="3"/>
      <c r="N258" s="11">
        <f t="shared" si="501"/>
        <v>0</v>
      </c>
      <c r="O258" s="12"/>
      <c r="P258" s="3"/>
      <c r="Q258" s="11">
        <f t="shared" si="502"/>
        <v>0</v>
      </c>
      <c r="R258" s="12"/>
      <c r="S258" s="3"/>
      <c r="T258" s="11">
        <f t="shared" si="503"/>
        <v>0</v>
      </c>
      <c r="U258" s="12"/>
      <c r="V258" s="3"/>
      <c r="W258" s="11">
        <f t="shared" si="504"/>
        <v>0</v>
      </c>
      <c r="X258" s="12"/>
      <c r="Y258" s="3"/>
      <c r="Z258" s="11">
        <f t="shared" si="505"/>
        <v>0</v>
      </c>
      <c r="AA258" s="12"/>
      <c r="AB258" s="24"/>
      <c r="AC258" s="11">
        <f t="shared" si="506"/>
        <v>0</v>
      </c>
      <c r="AD258" s="12"/>
      <c r="AE258" s="24"/>
      <c r="AF258" s="11">
        <f t="shared" si="507"/>
        <v>0</v>
      </c>
      <c r="AG258" s="12"/>
      <c r="AH258" s="3"/>
      <c r="AI258" s="11">
        <f t="shared" si="508"/>
        <v>0</v>
      </c>
      <c r="AJ258" s="12"/>
      <c r="AK258" s="3"/>
      <c r="AL258" s="11">
        <f t="shared" si="509"/>
        <v>0</v>
      </c>
      <c r="AM258" s="12"/>
      <c r="AN258" s="3"/>
      <c r="AO258" s="11">
        <f t="shared" si="510"/>
        <v>0</v>
      </c>
      <c r="AP258" s="12"/>
      <c r="AQ258" s="3"/>
      <c r="AR258" s="11">
        <f t="shared" si="511"/>
        <v>0</v>
      </c>
      <c r="AS258" s="12"/>
      <c r="AT258" s="3"/>
      <c r="AU258" s="11">
        <f t="shared" si="512"/>
        <v>0</v>
      </c>
      <c r="AV258" s="12"/>
      <c r="AW258" s="3"/>
      <c r="AX258" s="11">
        <f t="shared" si="513"/>
        <v>0</v>
      </c>
      <c r="AY258" s="12"/>
      <c r="AZ258" s="3"/>
      <c r="BA258" s="11">
        <f t="shared" si="514"/>
        <v>0</v>
      </c>
      <c r="BB258" s="12"/>
      <c r="BC258" s="3"/>
      <c r="BD258" s="55">
        <f>SUM(I253:I263,L253:L263,O253:O263,R253:R263,U253:U263,X253:X263,AA253:AA263,AD253:AD263,AG253:AG263)</f>
        <v>0</v>
      </c>
    </row>
    <row r="259" spans="1:56">
      <c r="A259" s="645"/>
      <c r="B259" s="647"/>
      <c r="C259" s="649"/>
      <c r="D259" s="651"/>
      <c r="E259" s="653"/>
      <c r="F259" s="256" t="s">
        <v>41</v>
      </c>
      <c r="G259" s="24"/>
      <c r="H259" s="11"/>
      <c r="I259" s="12"/>
      <c r="J259" s="3"/>
      <c r="K259" s="11"/>
      <c r="L259" s="12"/>
      <c r="M259" s="3"/>
      <c r="N259" s="11"/>
      <c r="O259" s="12"/>
      <c r="P259" s="3"/>
      <c r="Q259" s="11"/>
      <c r="R259" s="12"/>
      <c r="S259" s="3"/>
      <c r="T259" s="11"/>
      <c r="U259" s="12"/>
      <c r="V259" s="3"/>
      <c r="W259" s="11"/>
      <c r="X259" s="12"/>
      <c r="Y259" s="3"/>
      <c r="Z259" s="11"/>
      <c r="AA259" s="12"/>
      <c r="AB259" s="24"/>
      <c r="AC259" s="11"/>
      <c r="AD259" s="12"/>
      <c r="AE259" s="24"/>
      <c r="AF259" s="11"/>
      <c r="AG259" s="12"/>
      <c r="AH259" s="3"/>
      <c r="AI259" s="11"/>
      <c r="AJ259" s="12"/>
      <c r="AK259" s="3"/>
      <c r="AL259" s="11"/>
      <c r="AM259" s="12"/>
      <c r="AN259" s="361">
        <v>402029</v>
      </c>
      <c r="AO259" s="362">
        <f t="shared" ref="AO259:AO263" si="515">AN259-AP259</f>
        <v>402029</v>
      </c>
      <c r="AP259" s="363"/>
      <c r="AQ259" s="3"/>
      <c r="AR259" s="11"/>
      <c r="AS259" s="12"/>
      <c r="AT259" s="3"/>
      <c r="AU259" s="11"/>
      <c r="AV259" s="12"/>
      <c r="AW259" s="3"/>
      <c r="AX259" s="11"/>
      <c r="AY259" s="12"/>
      <c r="AZ259" s="3"/>
      <c r="BA259" s="11"/>
      <c r="BB259" s="12"/>
      <c r="BC259" s="3"/>
      <c r="BD259" s="55"/>
    </row>
    <row r="260" spans="1:56">
      <c r="A260" s="645"/>
      <c r="B260" s="647"/>
      <c r="C260" s="649"/>
      <c r="D260" s="651"/>
      <c r="E260" s="653"/>
      <c r="F260" s="256" t="s">
        <v>42</v>
      </c>
      <c r="G260" s="24"/>
      <c r="H260" s="11"/>
      <c r="I260" s="12"/>
      <c r="J260" s="3"/>
      <c r="K260" s="11"/>
      <c r="L260" s="12"/>
      <c r="M260" s="3"/>
      <c r="N260" s="11"/>
      <c r="O260" s="12"/>
      <c r="P260" s="3"/>
      <c r="Q260" s="11"/>
      <c r="R260" s="12"/>
      <c r="S260" s="3"/>
      <c r="T260" s="11"/>
      <c r="U260" s="12"/>
      <c r="V260" s="3"/>
      <c r="W260" s="11"/>
      <c r="X260" s="12"/>
      <c r="Y260" s="3"/>
      <c r="Z260" s="11">
        <f t="shared" ref="Z260:Z263" si="516">Y260-AA260</f>
        <v>0</v>
      </c>
      <c r="AA260" s="12"/>
      <c r="AB260" s="24"/>
      <c r="AC260" s="11">
        <v>0</v>
      </c>
      <c r="AD260" s="12"/>
      <c r="AE260" s="24"/>
      <c r="AF260" s="11">
        <v>0</v>
      </c>
      <c r="AG260" s="12"/>
      <c r="AH260" s="3"/>
      <c r="AI260" s="11">
        <f t="shared" ref="AI260:AI263" si="517">AH260-AJ260</f>
        <v>0</v>
      </c>
      <c r="AJ260" s="12"/>
      <c r="AK260" s="3"/>
      <c r="AL260" s="11">
        <f t="shared" ref="AL260:AL263" si="518">AK260-AM260</f>
        <v>0</v>
      </c>
      <c r="AM260" s="12"/>
      <c r="AN260" s="361">
        <v>2680191</v>
      </c>
      <c r="AO260" s="362">
        <f t="shared" si="515"/>
        <v>2680191</v>
      </c>
      <c r="AP260" s="363"/>
      <c r="AQ260" s="3"/>
      <c r="AR260" s="11">
        <f t="shared" ref="AR260:AR263" si="519">AQ260-AS260</f>
        <v>0</v>
      </c>
      <c r="AS260" s="12"/>
      <c r="AT260" s="3"/>
      <c r="AU260" s="11">
        <f t="shared" ref="AU260:AU263" si="520">AT260-AV260</f>
        <v>0</v>
      </c>
      <c r="AV260" s="12"/>
      <c r="AW260" s="3"/>
      <c r="AX260" s="11">
        <f t="shared" ref="AX260:AX263" si="521">AW260-AY260</f>
        <v>0</v>
      </c>
      <c r="AY260" s="12"/>
      <c r="AZ260" s="3"/>
      <c r="BA260" s="11">
        <f t="shared" ref="BA260:BA263" si="522">AZ260-BB260</f>
        <v>0</v>
      </c>
      <c r="BB260" s="12"/>
      <c r="BC260" s="3"/>
      <c r="BD260" s="55"/>
    </row>
    <row r="261" spans="1:56">
      <c r="A261" s="645"/>
      <c r="B261" s="647"/>
      <c r="C261" s="649"/>
      <c r="D261" s="651"/>
      <c r="E261" s="653"/>
      <c r="F261" s="256" t="s">
        <v>43</v>
      </c>
      <c r="G261" s="24"/>
      <c r="H261" s="11">
        <f t="shared" ref="H261:H263" si="523">G261-I261</f>
        <v>0</v>
      </c>
      <c r="I261" s="12"/>
      <c r="J261" s="3"/>
      <c r="K261" s="11">
        <f t="shared" ref="K261:K263" si="524">J261-L261</f>
        <v>0</v>
      </c>
      <c r="L261" s="12"/>
      <c r="M261" s="3"/>
      <c r="N261" s="11">
        <f t="shared" ref="N261:N263" si="525">M261-O261</f>
        <v>0</v>
      </c>
      <c r="O261" s="12"/>
      <c r="P261" s="3"/>
      <c r="Q261" s="11">
        <f t="shared" ref="Q261:Q263" si="526">P261-R261</f>
        <v>0</v>
      </c>
      <c r="R261" s="12"/>
      <c r="S261" s="3"/>
      <c r="T261" s="11">
        <f t="shared" ref="T261:T263" si="527">S261-U261</f>
        <v>0</v>
      </c>
      <c r="U261" s="12"/>
      <c r="V261" s="3"/>
      <c r="W261" s="11">
        <f t="shared" ref="W261:W263" si="528">V261-X261</f>
        <v>0</v>
      </c>
      <c r="X261" s="12"/>
      <c r="Y261" s="3"/>
      <c r="Z261" s="11">
        <f t="shared" si="516"/>
        <v>0</v>
      </c>
      <c r="AA261" s="12"/>
      <c r="AB261" s="24"/>
      <c r="AC261" s="11">
        <f t="shared" ref="AC261:AC263" si="529">AB261-AD261</f>
        <v>0</v>
      </c>
      <c r="AD261" s="12"/>
      <c r="AE261" s="24"/>
      <c r="AF261" s="11">
        <f t="shared" ref="AF261:AF263" si="530">AE261-AG261</f>
        <v>0</v>
      </c>
      <c r="AG261" s="12"/>
      <c r="AH261" s="3"/>
      <c r="AI261" s="11">
        <f t="shared" si="517"/>
        <v>0</v>
      </c>
      <c r="AJ261" s="12"/>
      <c r="AK261" s="3"/>
      <c r="AL261" s="11">
        <f t="shared" si="518"/>
        <v>0</v>
      </c>
      <c r="AM261" s="12"/>
      <c r="AN261" s="3"/>
      <c r="AO261" s="11">
        <f t="shared" si="515"/>
        <v>0</v>
      </c>
      <c r="AP261" s="12"/>
      <c r="AQ261" s="3"/>
      <c r="AR261" s="11">
        <f t="shared" si="519"/>
        <v>0</v>
      </c>
      <c r="AS261" s="12"/>
      <c r="AT261" s="3"/>
      <c r="AU261" s="11">
        <f t="shared" si="520"/>
        <v>0</v>
      </c>
      <c r="AV261" s="12"/>
      <c r="AW261" s="3"/>
      <c r="AX261" s="11">
        <f t="shared" si="521"/>
        <v>0</v>
      </c>
      <c r="AY261" s="12"/>
      <c r="AZ261" s="3"/>
      <c r="BA261" s="11">
        <f t="shared" si="522"/>
        <v>0</v>
      </c>
      <c r="BB261" s="12"/>
      <c r="BC261" s="3"/>
      <c r="BD261" s="7" t="s">
        <v>44</v>
      </c>
    </row>
    <row r="262" spans="1:56">
      <c r="A262" s="645"/>
      <c r="B262" s="647"/>
      <c r="C262" s="649"/>
      <c r="D262" s="651"/>
      <c r="E262" s="653"/>
      <c r="F262" s="256" t="s">
        <v>45</v>
      </c>
      <c r="G262" s="24"/>
      <c r="H262" s="11">
        <f t="shared" si="523"/>
        <v>0</v>
      </c>
      <c r="I262" s="12"/>
      <c r="J262" s="3"/>
      <c r="K262" s="11">
        <f t="shared" si="524"/>
        <v>0</v>
      </c>
      <c r="L262" s="12"/>
      <c r="M262" s="3"/>
      <c r="N262" s="11">
        <f t="shared" si="525"/>
        <v>0</v>
      </c>
      <c r="O262" s="12"/>
      <c r="P262" s="3"/>
      <c r="Q262" s="11">
        <f t="shared" si="526"/>
        <v>0</v>
      </c>
      <c r="R262" s="12"/>
      <c r="S262" s="3"/>
      <c r="T262" s="11">
        <f t="shared" si="527"/>
        <v>0</v>
      </c>
      <c r="U262" s="12"/>
      <c r="V262" s="3"/>
      <c r="W262" s="11">
        <f t="shared" si="528"/>
        <v>0</v>
      </c>
      <c r="X262" s="12"/>
      <c r="Y262" s="397"/>
      <c r="Z262" s="397">
        <f t="shared" si="516"/>
        <v>0</v>
      </c>
      <c r="AA262" s="130"/>
      <c r="AB262" s="24"/>
      <c r="AC262" s="11">
        <f t="shared" si="529"/>
        <v>0</v>
      </c>
      <c r="AD262" s="12"/>
      <c r="AE262" s="24"/>
      <c r="AF262" s="11">
        <f t="shared" si="530"/>
        <v>0</v>
      </c>
      <c r="AG262" s="12"/>
      <c r="AH262" s="3"/>
      <c r="AI262" s="11">
        <f t="shared" si="517"/>
        <v>0</v>
      </c>
      <c r="AJ262" s="12"/>
      <c r="AK262" s="3"/>
      <c r="AL262" s="11">
        <f t="shared" si="518"/>
        <v>0</v>
      </c>
      <c r="AM262" s="12"/>
      <c r="AN262" s="3"/>
      <c r="AO262" s="11">
        <f t="shared" si="515"/>
        <v>0</v>
      </c>
      <c r="AP262" s="12"/>
      <c r="AQ262" s="3"/>
      <c r="AR262" s="11">
        <f t="shared" si="519"/>
        <v>0</v>
      </c>
      <c r="AS262" s="12"/>
      <c r="AT262" s="3"/>
      <c r="AU262" s="11">
        <f t="shared" si="520"/>
        <v>0</v>
      </c>
      <c r="AV262" s="12"/>
      <c r="AW262" s="3"/>
      <c r="AX262" s="11">
        <f t="shared" si="521"/>
        <v>0</v>
      </c>
      <c r="AY262" s="12"/>
      <c r="AZ262" s="3"/>
      <c r="BA262" s="11">
        <f t="shared" si="522"/>
        <v>0</v>
      </c>
      <c r="BB262" s="12"/>
      <c r="BC262" s="3"/>
      <c r="BD262" s="243" t="e">
        <f>BD258/BD254</f>
        <v>#DIV/0!</v>
      </c>
    </row>
    <row r="263" spans="1:56">
      <c r="A263" s="646"/>
      <c r="B263" s="648"/>
      <c r="C263" s="650"/>
      <c r="D263" s="652"/>
      <c r="E263" s="654"/>
      <c r="F263" s="258" t="s">
        <v>46</v>
      </c>
      <c r="G263" s="245"/>
      <c r="H263" s="16">
        <f t="shared" si="523"/>
        <v>0</v>
      </c>
      <c r="I263" s="17"/>
      <c r="J263" s="8"/>
      <c r="K263" s="16">
        <f t="shared" si="524"/>
        <v>0</v>
      </c>
      <c r="L263" s="17"/>
      <c r="M263" s="8"/>
      <c r="N263" s="16">
        <f t="shared" si="525"/>
        <v>0</v>
      </c>
      <c r="O263" s="17"/>
      <c r="P263" s="8"/>
      <c r="Q263" s="16">
        <f t="shared" si="526"/>
        <v>0</v>
      </c>
      <c r="R263" s="17"/>
      <c r="S263" s="18"/>
      <c r="T263" s="19">
        <f t="shared" si="527"/>
        <v>0</v>
      </c>
      <c r="U263" s="20"/>
      <c r="V263" s="18"/>
      <c r="W263" s="19">
        <f t="shared" si="528"/>
        <v>0</v>
      </c>
      <c r="X263" s="20"/>
      <c r="Y263" s="18"/>
      <c r="Z263" s="19">
        <f t="shared" si="516"/>
        <v>0</v>
      </c>
      <c r="AA263" s="20"/>
      <c r="AB263" s="245"/>
      <c r="AC263" s="16">
        <f t="shared" si="529"/>
        <v>0</v>
      </c>
      <c r="AD263" s="17"/>
      <c r="AE263" s="245"/>
      <c r="AF263" s="16">
        <f t="shared" si="530"/>
        <v>0</v>
      </c>
      <c r="AG263" s="17"/>
      <c r="AH263" s="8"/>
      <c r="AI263" s="16">
        <f t="shared" si="517"/>
        <v>0</v>
      </c>
      <c r="AJ263" s="17"/>
      <c r="AK263" s="8"/>
      <c r="AL263" s="16">
        <f t="shared" si="518"/>
        <v>0</v>
      </c>
      <c r="AM263" s="17"/>
      <c r="AN263" s="8"/>
      <c r="AO263" s="16">
        <f t="shared" si="515"/>
        <v>0</v>
      </c>
      <c r="AP263" s="17"/>
      <c r="AQ263" s="8"/>
      <c r="AR263" s="16">
        <f t="shared" si="519"/>
        <v>0</v>
      </c>
      <c r="AS263" s="17"/>
      <c r="AT263" s="8"/>
      <c r="AU263" s="16">
        <f t="shared" si="520"/>
        <v>0</v>
      </c>
      <c r="AV263" s="17"/>
      <c r="AW263" s="8"/>
      <c r="AX263" s="16">
        <f t="shared" si="521"/>
        <v>0</v>
      </c>
      <c r="AY263" s="17"/>
      <c r="AZ263" s="8"/>
      <c r="BA263" s="16">
        <f t="shared" si="522"/>
        <v>0</v>
      </c>
      <c r="BB263" s="17"/>
      <c r="BC263" s="8"/>
      <c r="BD263" s="56"/>
    </row>
    <row r="264" spans="1:56">
      <c r="A264" s="660" t="s">
        <v>20</v>
      </c>
      <c r="B264" s="662" t="s">
        <v>21</v>
      </c>
      <c r="C264" s="664" t="s">
        <v>22</v>
      </c>
      <c r="D264" s="662" t="s">
        <v>23</v>
      </c>
      <c r="E264" s="664" t="s">
        <v>24</v>
      </c>
      <c r="F264" s="670" t="s">
        <v>25</v>
      </c>
      <c r="G264" s="635" t="s">
        <v>26</v>
      </c>
      <c r="H264" s="636" t="s">
        <v>27</v>
      </c>
      <c r="I264" s="637" t="s">
        <v>28</v>
      </c>
      <c r="J264" s="635" t="s">
        <v>26</v>
      </c>
      <c r="K264" s="636" t="s">
        <v>27</v>
      </c>
      <c r="L264" s="637" t="s">
        <v>28</v>
      </c>
      <c r="M264" s="635" t="s">
        <v>26</v>
      </c>
      <c r="N264" s="636" t="s">
        <v>27</v>
      </c>
      <c r="O264" s="637" t="s">
        <v>28</v>
      </c>
      <c r="P264" s="635" t="s">
        <v>26</v>
      </c>
      <c r="Q264" s="636" t="s">
        <v>27</v>
      </c>
      <c r="R264" s="637" t="s">
        <v>28</v>
      </c>
      <c r="S264" s="635" t="s">
        <v>26</v>
      </c>
      <c r="T264" s="636" t="s">
        <v>27</v>
      </c>
      <c r="U264" s="637" t="s">
        <v>28</v>
      </c>
      <c r="V264" s="635" t="s">
        <v>26</v>
      </c>
      <c r="W264" s="636" t="s">
        <v>27</v>
      </c>
      <c r="X264" s="637" t="s">
        <v>28</v>
      </c>
      <c r="Y264" s="635" t="s">
        <v>26</v>
      </c>
      <c r="Z264" s="636" t="s">
        <v>27</v>
      </c>
      <c r="AA264" s="637" t="s">
        <v>28</v>
      </c>
      <c r="AB264" s="635" t="s">
        <v>26</v>
      </c>
      <c r="AC264" s="636" t="s">
        <v>27</v>
      </c>
      <c r="AD264" s="637" t="s">
        <v>28</v>
      </c>
      <c r="AE264" s="635" t="s">
        <v>26</v>
      </c>
      <c r="AF264" s="636" t="s">
        <v>27</v>
      </c>
      <c r="AG264" s="637" t="s">
        <v>28</v>
      </c>
      <c r="AH264" s="635" t="s">
        <v>26</v>
      </c>
      <c r="AI264" s="636" t="s">
        <v>27</v>
      </c>
      <c r="AJ264" s="637" t="s">
        <v>28</v>
      </c>
      <c r="AK264" s="635" t="s">
        <v>26</v>
      </c>
      <c r="AL264" s="636" t="s">
        <v>27</v>
      </c>
      <c r="AM264" s="637" t="s">
        <v>28</v>
      </c>
      <c r="AN264" s="635" t="s">
        <v>26</v>
      </c>
      <c r="AO264" s="636" t="s">
        <v>27</v>
      </c>
      <c r="AP264" s="637" t="s">
        <v>28</v>
      </c>
      <c r="AQ264" s="635" t="s">
        <v>26</v>
      </c>
      <c r="AR264" s="636" t="s">
        <v>27</v>
      </c>
      <c r="AS264" s="637" t="s">
        <v>28</v>
      </c>
      <c r="AT264" s="635" t="s">
        <v>26</v>
      </c>
      <c r="AU264" s="636" t="s">
        <v>27</v>
      </c>
      <c r="AV264" s="637" t="s">
        <v>28</v>
      </c>
      <c r="AW264" s="635" t="s">
        <v>26</v>
      </c>
      <c r="AX264" s="636" t="s">
        <v>27</v>
      </c>
      <c r="AY264" s="637" t="s">
        <v>28</v>
      </c>
      <c r="AZ264" s="635" t="s">
        <v>26</v>
      </c>
      <c r="BA264" s="636" t="s">
        <v>27</v>
      </c>
      <c r="BB264" s="637" t="s">
        <v>28</v>
      </c>
      <c r="BC264" s="635" t="s">
        <v>26</v>
      </c>
      <c r="BD264" s="665" t="s">
        <v>29</v>
      </c>
    </row>
    <row r="265" spans="1:56">
      <c r="A265" s="661"/>
      <c r="B265" s="663"/>
      <c r="C265" s="636"/>
      <c r="D265" s="663"/>
      <c r="E265" s="636"/>
      <c r="F265" s="671"/>
      <c r="G265" s="635"/>
      <c r="H265" s="636"/>
      <c r="I265" s="637"/>
      <c r="J265" s="635"/>
      <c r="K265" s="636"/>
      <c r="L265" s="637"/>
      <c r="M265" s="635"/>
      <c r="N265" s="636"/>
      <c r="O265" s="637"/>
      <c r="P265" s="635"/>
      <c r="Q265" s="636"/>
      <c r="R265" s="637"/>
      <c r="S265" s="635"/>
      <c r="T265" s="636"/>
      <c r="U265" s="637"/>
      <c r="V265" s="635"/>
      <c r="W265" s="636"/>
      <c r="X265" s="637"/>
      <c r="Y265" s="635"/>
      <c r="Z265" s="636"/>
      <c r="AA265" s="637"/>
      <c r="AB265" s="635"/>
      <c r="AC265" s="636"/>
      <c r="AD265" s="637"/>
      <c r="AE265" s="635"/>
      <c r="AF265" s="636"/>
      <c r="AG265" s="637"/>
      <c r="AH265" s="635"/>
      <c r="AI265" s="636"/>
      <c r="AJ265" s="637"/>
      <c r="AK265" s="635"/>
      <c r="AL265" s="636"/>
      <c r="AM265" s="637"/>
      <c r="AN265" s="635"/>
      <c r="AO265" s="636"/>
      <c r="AP265" s="637"/>
      <c r="AQ265" s="635"/>
      <c r="AR265" s="636"/>
      <c r="AS265" s="637"/>
      <c r="AT265" s="635"/>
      <c r="AU265" s="636"/>
      <c r="AV265" s="637"/>
      <c r="AW265" s="635"/>
      <c r="AX265" s="636"/>
      <c r="AY265" s="637"/>
      <c r="AZ265" s="635"/>
      <c r="BA265" s="636"/>
      <c r="BB265" s="637"/>
      <c r="BC265" s="635"/>
      <c r="BD265" s="665"/>
    </row>
    <row r="266" spans="1:56">
      <c r="A266" s="645" t="s">
        <v>98</v>
      </c>
      <c r="B266" s="647">
        <v>3365</v>
      </c>
      <c r="C266" s="649">
        <v>2401839</v>
      </c>
      <c r="D266" s="732" t="s">
        <v>99</v>
      </c>
      <c r="E266" s="653" t="s">
        <v>49</v>
      </c>
      <c r="F266" s="256" t="s">
        <v>33</v>
      </c>
      <c r="G266" s="24"/>
      <c r="H266" s="9">
        <f t="shared" ref="H266:H271" si="531">G266-I266</f>
        <v>0</v>
      </c>
      <c r="I266" s="10"/>
      <c r="J266" s="3"/>
      <c r="K266" s="9">
        <f t="shared" ref="K266:K271" si="532">J266-L266</f>
        <v>0</v>
      </c>
      <c r="L266" s="10"/>
      <c r="M266" s="3"/>
      <c r="N266" s="9">
        <f t="shared" ref="N266:N271" si="533">M266-O266</f>
        <v>0</v>
      </c>
      <c r="O266" s="10"/>
      <c r="P266" s="3"/>
      <c r="Q266" s="9">
        <f t="shared" ref="Q266:Q271" si="534">P266-R266</f>
        <v>0</v>
      </c>
      <c r="R266" s="10"/>
      <c r="S266" s="3"/>
      <c r="T266" s="9">
        <f t="shared" ref="T266:T271" si="535">S266-U266</f>
        <v>0</v>
      </c>
      <c r="U266" s="10"/>
      <c r="V266" s="3"/>
      <c r="W266" s="9">
        <f t="shared" ref="W266:W271" si="536">V266-X266</f>
        <v>0</v>
      </c>
      <c r="X266" s="10"/>
      <c r="Y266" s="3"/>
      <c r="Z266" s="9">
        <f t="shared" ref="Z266:Z271" si="537">Y266-AA266</f>
        <v>0</v>
      </c>
      <c r="AA266" s="10"/>
      <c r="AB266" s="24"/>
      <c r="AC266" s="9">
        <f t="shared" ref="AC266:AC271" si="538">AB266-AD266</f>
        <v>0</v>
      </c>
      <c r="AD266" s="10"/>
      <c r="AE266" s="24"/>
      <c r="AF266" s="9">
        <f t="shared" ref="AF266:AF271" si="539">AE266-AG266</f>
        <v>0</v>
      </c>
      <c r="AG266" s="10"/>
      <c r="AH266" s="3"/>
      <c r="AI266" s="9">
        <f t="shared" ref="AI266:AI271" si="540">AH266-AJ266</f>
        <v>0</v>
      </c>
      <c r="AJ266" s="10"/>
      <c r="AK266" s="3"/>
      <c r="AL266" s="9">
        <f t="shared" ref="AL266:AL271" si="541">AK266-AM266</f>
        <v>0</v>
      </c>
      <c r="AM266" s="10"/>
      <c r="AN266" s="3"/>
      <c r="AO266" s="9">
        <f t="shared" ref="AO266:AO271" si="542">AN266-AP266</f>
        <v>0</v>
      </c>
      <c r="AP266" s="10"/>
      <c r="AQ266" s="3"/>
      <c r="AR266" s="9">
        <f t="shared" ref="AR266:AR271" si="543">AQ266-AS266</f>
        <v>0</v>
      </c>
      <c r="AS266" s="10"/>
      <c r="AT266" s="3"/>
      <c r="AU266" s="9">
        <f t="shared" ref="AU266:AU271" si="544">AT266-AV266</f>
        <v>0</v>
      </c>
      <c r="AV266" s="10"/>
      <c r="AW266" s="3"/>
      <c r="AX266" s="9">
        <f t="shared" ref="AX266:AX271" si="545">AW266-AY266</f>
        <v>0</v>
      </c>
      <c r="AY266" s="10"/>
      <c r="AZ266" s="3"/>
      <c r="BA266" s="9">
        <f t="shared" ref="BA266:BA271" si="546">AZ266-BB266</f>
        <v>0</v>
      </c>
      <c r="BB266" s="10"/>
      <c r="BC266" s="3"/>
      <c r="BD266" s="4" t="s">
        <v>34</v>
      </c>
    </row>
    <row r="267" spans="1:56">
      <c r="A267" s="645"/>
      <c r="B267" s="647"/>
      <c r="C267" s="649"/>
      <c r="D267" s="651"/>
      <c r="E267" s="653"/>
      <c r="F267" s="256" t="s">
        <v>35</v>
      </c>
      <c r="G267" s="24"/>
      <c r="H267" s="11">
        <f t="shared" si="531"/>
        <v>0</v>
      </c>
      <c r="I267" s="12"/>
      <c r="J267" s="3"/>
      <c r="K267" s="11">
        <f t="shared" si="532"/>
        <v>0</v>
      </c>
      <c r="L267" s="12"/>
      <c r="M267" s="3"/>
      <c r="N267" s="11">
        <f t="shared" si="533"/>
        <v>0</v>
      </c>
      <c r="O267" s="12"/>
      <c r="P267" s="3"/>
      <c r="Q267" s="11">
        <f t="shared" si="534"/>
        <v>0</v>
      </c>
      <c r="R267" s="12"/>
      <c r="S267" s="397"/>
      <c r="T267" s="129">
        <f t="shared" si="535"/>
        <v>0</v>
      </c>
      <c r="U267" s="130"/>
      <c r="V267" s="3"/>
      <c r="W267" s="11">
        <f t="shared" si="536"/>
        <v>0</v>
      </c>
      <c r="X267" s="12"/>
      <c r="Y267" s="3"/>
      <c r="Z267" s="11">
        <f t="shared" si="537"/>
        <v>0</v>
      </c>
      <c r="AA267" s="12"/>
      <c r="AB267" s="24"/>
      <c r="AC267" s="11">
        <f t="shared" si="538"/>
        <v>0</v>
      </c>
      <c r="AD267" s="12"/>
      <c r="AE267" s="24"/>
      <c r="AF267" s="11">
        <f t="shared" si="539"/>
        <v>0</v>
      </c>
      <c r="AG267" s="12"/>
      <c r="AH267" s="3"/>
      <c r="AI267" s="11">
        <f t="shared" si="540"/>
        <v>0</v>
      </c>
      <c r="AJ267" s="12"/>
      <c r="AK267" s="3"/>
      <c r="AL267" s="11">
        <f t="shared" si="541"/>
        <v>0</v>
      </c>
      <c r="AM267" s="12"/>
      <c r="AN267" s="3"/>
      <c r="AO267" s="11">
        <f t="shared" si="542"/>
        <v>0</v>
      </c>
      <c r="AP267" s="12"/>
      <c r="AQ267" s="3"/>
      <c r="AR267" s="11">
        <f t="shared" si="543"/>
        <v>0</v>
      </c>
      <c r="AS267" s="12"/>
      <c r="AT267" s="3"/>
      <c r="AU267" s="11">
        <f t="shared" si="544"/>
        <v>0</v>
      </c>
      <c r="AV267" s="12"/>
      <c r="AW267" s="3"/>
      <c r="AX267" s="11">
        <f t="shared" si="545"/>
        <v>0</v>
      </c>
      <c r="AY267" s="12"/>
      <c r="AZ267" s="3"/>
      <c r="BA267" s="11">
        <f t="shared" si="546"/>
        <v>0</v>
      </c>
      <c r="BB267" s="12"/>
      <c r="BC267" s="3">
        <v>700000</v>
      </c>
      <c r="BD267" s="55">
        <f>SUM(G266:G276,J266:J276,M266:M276,P266:P276,S266:S276,V266:V276,Y266:Y276,AB266:AB276,AE266:AE276)</f>
        <v>0</v>
      </c>
    </row>
    <row r="268" spans="1:56">
      <c r="A268" s="645"/>
      <c r="B268" s="647"/>
      <c r="C268" s="649"/>
      <c r="D268" s="651"/>
      <c r="E268" s="653"/>
      <c r="F268" s="256" t="s">
        <v>36</v>
      </c>
      <c r="G268" s="24"/>
      <c r="H268" s="11">
        <f t="shared" si="531"/>
        <v>0</v>
      </c>
      <c r="I268" s="12"/>
      <c r="J268" s="3"/>
      <c r="K268" s="11">
        <f t="shared" si="532"/>
        <v>0</v>
      </c>
      <c r="L268" s="12"/>
      <c r="M268" s="3"/>
      <c r="N268" s="11">
        <f t="shared" si="533"/>
        <v>0</v>
      </c>
      <c r="O268" s="12"/>
      <c r="P268" s="3"/>
      <c r="Q268" s="11">
        <f t="shared" si="534"/>
        <v>0</v>
      </c>
      <c r="R268" s="12"/>
      <c r="S268" s="3"/>
      <c r="T268" s="11">
        <f t="shared" si="535"/>
        <v>0</v>
      </c>
      <c r="U268" s="12"/>
      <c r="V268" s="3"/>
      <c r="W268" s="11">
        <f t="shared" si="536"/>
        <v>0</v>
      </c>
      <c r="X268" s="12"/>
      <c r="Y268" s="3"/>
      <c r="Z268" s="11">
        <f t="shared" si="537"/>
        <v>0</v>
      </c>
      <c r="AA268" s="12"/>
      <c r="AB268" s="24"/>
      <c r="AC268" s="11">
        <f t="shared" si="538"/>
        <v>0</v>
      </c>
      <c r="AD268" s="12"/>
      <c r="AE268" s="24"/>
      <c r="AF268" s="11">
        <f t="shared" si="539"/>
        <v>0</v>
      </c>
      <c r="AG268" s="12"/>
      <c r="AH268" s="3"/>
      <c r="AI268" s="11">
        <f t="shared" si="540"/>
        <v>0</v>
      </c>
      <c r="AJ268" s="12"/>
      <c r="AK268" s="3"/>
      <c r="AL268" s="11">
        <f t="shared" si="541"/>
        <v>0</v>
      </c>
      <c r="AM268" s="12"/>
      <c r="AN268" s="3"/>
      <c r="AO268" s="11">
        <f t="shared" si="542"/>
        <v>0</v>
      </c>
      <c r="AP268" s="12"/>
      <c r="AQ268" s="3"/>
      <c r="AR268" s="11">
        <f t="shared" si="543"/>
        <v>0</v>
      </c>
      <c r="AS268" s="12"/>
      <c r="AT268" s="3"/>
      <c r="AU268" s="11">
        <f t="shared" si="544"/>
        <v>0</v>
      </c>
      <c r="AV268" s="12"/>
      <c r="AW268" s="3"/>
      <c r="AX268" s="11">
        <f t="shared" si="545"/>
        <v>0</v>
      </c>
      <c r="AY268" s="12"/>
      <c r="AZ268" s="3"/>
      <c r="BA268" s="11">
        <f t="shared" si="546"/>
        <v>0</v>
      </c>
      <c r="BB268" s="12"/>
      <c r="BC268" s="3"/>
      <c r="BD268" s="7" t="s">
        <v>37</v>
      </c>
    </row>
    <row r="269" spans="1:56">
      <c r="A269" s="645"/>
      <c r="B269" s="647"/>
      <c r="C269" s="649"/>
      <c r="D269" s="651"/>
      <c r="E269" s="653"/>
      <c r="F269" s="256" t="s">
        <v>38</v>
      </c>
      <c r="G269" s="24"/>
      <c r="H269" s="11">
        <f t="shared" si="531"/>
        <v>0</v>
      </c>
      <c r="I269" s="12"/>
      <c r="J269" s="3"/>
      <c r="K269" s="11">
        <f t="shared" si="532"/>
        <v>0</v>
      </c>
      <c r="L269" s="12"/>
      <c r="M269" s="3"/>
      <c r="N269" s="11">
        <f t="shared" si="533"/>
        <v>0</v>
      </c>
      <c r="O269" s="12"/>
      <c r="P269" s="3"/>
      <c r="Q269" s="11">
        <f t="shared" si="534"/>
        <v>0</v>
      </c>
      <c r="R269" s="12"/>
      <c r="S269" s="3"/>
      <c r="T269" s="11">
        <f t="shared" si="535"/>
        <v>0</v>
      </c>
      <c r="U269" s="12"/>
      <c r="V269" s="3"/>
      <c r="W269" s="11">
        <f t="shared" si="536"/>
        <v>0</v>
      </c>
      <c r="X269" s="12"/>
      <c r="Y269" s="3"/>
      <c r="Z269" s="11">
        <f t="shared" si="537"/>
        <v>0</v>
      </c>
      <c r="AA269" s="12"/>
      <c r="AB269" s="24"/>
      <c r="AC269" s="11">
        <f t="shared" si="538"/>
        <v>0</v>
      </c>
      <c r="AD269" s="12"/>
      <c r="AE269" s="24"/>
      <c r="AF269" s="11">
        <f t="shared" si="539"/>
        <v>0</v>
      </c>
      <c r="AG269" s="12"/>
      <c r="AH269" s="3"/>
      <c r="AI269" s="11">
        <f t="shared" si="540"/>
        <v>0</v>
      </c>
      <c r="AJ269" s="12"/>
      <c r="AK269" s="3"/>
      <c r="AL269" s="11">
        <f t="shared" si="541"/>
        <v>0</v>
      </c>
      <c r="AM269" s="12"/>
      <c r="AN269" s="3"/>
      <c r="AO269" s="11">
        <f t="shared" si="542"/>
        <v>0</v>
      </c>
      <c r="AP269" s="12"/>
      <c r="AQ269" s="3"/>
      <c r="AR269" s="11">
        <f t="shared" si="543"/>
        <v>0</v>
      </c>
      <c r="AS269" s="12"/>
      <c r="AT269" s="3"/>
      <c r="AU269" s="11">
        <f t="shared" si="544"/>
        <v>0</v>
      </c>
      <c r="AV269" s="12"/>
      <c r="AW269" s="3"/>
      <c r="AX269" s="11">
        <f t="shared" si="545"/>
        <v>0</v>
      </c>
      <c r="AY269" s="12"/>
      <c r="AZ269" s="3"/>
      <c r="BA269" s="11">
        <f t="shared" si="546"/>
        <v>0</v>
      </c>
      <c r="BB269" s="12"/>
      <c r="BC269" s="3">
        <v>800000</v>
      </c>
      <c r="BD269" s="55">
        <f>SUM(H266:H276,K266:K276,N266:N276,Q266:Q276,T266:T276,W266:W276,Z266:Z276,AC266:AC276,Z266:Z276,AF266:AF276)</f>
        <v>0</v>
      </c>
    </row>
    <row r="270" spans="1:56">
      <c r="A270" s="645"/>
      <c r="B270" s="647"/>
      <c r="C270" s="649"/>
      <c r="D270" s="651"/>
      <c r="E270" s="653"/>
      <c r="F270" s="256" t="s">
        <v>39</v>
      </c>
      <c r="G270" s="24"/>
      <c r="H270" s="11">
        <f t="shared" si="531"/>
        <v>0</v>
      </c>
      <c r="I270" s="12"/>
      <c r="J270" s="3"/>
      <c r="K270" s="11">
        <f t="shared" si="532"/>
        <v>0</v>
      </c>
      <c r="L270" s="12"/>
      <c r="M270" s="3"/>
      <c r="N270" s="11">
        <f t="shared" si="533"/>
        <v>0</v>
      </c>
      <c r="O270" s="12"/>
      <c r="P270" s="3"/>
      <c r="Q270" s="11">
        <f t="shared" si="534"/>
        <v>0</v>
      </c>
      <c r="R270" s="12"/>
      <c r="S270" s="3"/>
      <c r="T270" s="11">
        <f t="shared" si="535"/>
        <v>0</v>
      </c>
      <c r="U270" s="12"/>
      <c r="V270" s="3"/>
      <c r="W270" s="11">
        <f t="shared" si="536"/>
        <v>0</v>
      </c>
      <c r="X270" s="12"/>
      <c r="Y270" s="3"/>
      <c r="Z270" s="11">
        <f t="shared" si="537"/>
        <v>0</v>
      </c>
      <c r="AA270" s="12"/>
      <c r="AB270" s="24"/>
      <c r="AC270" s="11">
        <f t="shared" si="538"/>
        <v>0</v>
      </c>
      <c r="AD270" s="12"/>
      <c r="AE270" s="24"/>
      <c r="AF270" s="11">
        <f t="shared" si="539"/>
        <v>0</v>
      </c>
      <c r="AG270" s="12"/>
      <c r="AH270" s="3"/>
      <c r="AI270" s="11">
        <f t="shared" si="540"/>
        <v>0</v>
      </c>
      <c r="AJ270" s="12"/>
      <c r="AK270" s="3"/>
      <c r="AL270" s="11">
        <f t="shared" si="541"/>
        <v>0</v>
      </c>
      <c r="AM270" s="12"/>
      <c r="AN270" s="3"/>
      <c r="AO270" s="11">
        <f t="shared" si="542"/>
        <v>0</v>
      </c>
      <c r="AP270" s="12"/>
      <c r="AQ270" s="3"/>
      <c r="AR270" s="11">
        <f t="shared" si="543"/>
        <v>0</v>
      </c>
      <c r="AS270" s="12"/>
      <c r="AT270" s="3"/>
      <c r="AU270" s="11">
        <f t="shared" si="544"/>
        <v>0</v>
      </c>
      <c r="AV270" s="12"/>
      <c r="AW270" s="3"/>
      <c r="AX270" s="11">
        <f t="shared" si="545"/>
        <v>0</v>
      </c>
      <c r="AY270" s="12"/>
      <c r="AZ270" s="3"/>
      <c r="BA270" s="11">
        <f t="shared" si="546"/>
        <v>0</v>
      </c>
      <c r="BB270" s="12"/>
      <c r="BC270" s="3">
        <v>1500000</v>
      </c>
      <c r="BD270" s="7" t="s">
        <v>40</v>
      </c>
    </row>
    <row r="271" spans="1:56">
      <c r="A271" s="645"/>
      <c r="B271" s="647"/>
      <c r="C271" s="649"/>
      <c r="D271" s="651"/>
      <c r="E271" s="653"/>
      <c r="F271" s="256" t="s">
        <v>57</v>
      </c>
      <c r="G271" s="24"/>
      <c r="H271" s="11">
        <f t="shared" si="531"/>
        <v>0</v>
      </c>
      <c r="I271" s="12"/>
      <c r="J271" s="3"/>
      <c r="K271" s="11">
        <f t="shared" si="532"/>
        <v>0</v>
      </c>
      <c r="L271" s="12"/>
      <c r="M271" s="3"/>
      <c r="N271" s="11">
        <f t="shared" si="533"/>
        <v>0</v>
      </c>
      <c r="O271" s="12"/>
      <c r="P271" s="3"/>
      <c r="Q271" s="11">
        <f t="shared" si="534"/>
        <v>0</v>
      </c>
      <c r="R271" s="12"/>
      <c r="S271" s="3"/>
      <c r="T271" s="11">
        <f t="shared" si="535"/>
        <v>0</v>
      </c>
      <c r="U271" s="12"/>
      <c r="V271" s="3"/>
      <c r="W271" s="11">
        <f t="shared" si="536"/>
        <v>0</v>
      </c>
      <c r="X271" s="12"/>
      <c r="Y271" s="3"/>
      <c r="Z271" s="11">
        <f t="shared" si="537"/>
        <v>0</v>
      </c>
      <c r="AA271" s="12"/>
      <c r="AB271" s="24"/>
      <c r="AC271" s="11">
        <f t="shared" si="538"/>
        <v>0</v>
      </c>
      <c r="AD271" s="12"/>
      <c r="AE271" s="24"/>
      <c r="AF271" s="11">
        <f t="shared" si="539"/>
        <v>0</v>
      </c>
      <c r="AG271" s="12"/>
      <c r="AH271" s="3"/>
      <c r="AI271" s="11">
        <f t="shared" si="540"/>
        <v>0</v>
      </c>
      <c r="AJ271" s="12"/>
      <c r="AK271" s="3"/>
      <c r="AL271" s="11">
        <f t="shared" si="541"/>
        <v>0</v>
      </c>
      <c r="AM271" s="12"/>
      <c r="AN271" s="3"/>
      <c r="AO271" s="11">
        <f t="shared" si="542"/>
        <v>0</v>
      </c>
      <c r="AP271" s="12"/>
      <c r="AQ271" s="3"/>
      <c r="AR271" s="11">
        <f t="shared" si="543"/>
        <v>0</v>
      </c>
      <c r="AS271" s="12"/>
      <c r="AT271" s="3"/>
      <c r="AU271" s="11">
        <f t="shared" si="544"/>
        <v>0</v>
      </c>
      <c r="AV271" s="12"/>
      <c r="AW271" s="3"/>
      <c r="AX271" s="11">
        <f t="shared" si="545"/>
        <v>0</v>
      </c>
      <c r="AY271" s="12"/>
      <c r="AZ271" s="3"/>
      <c r="BA271" s="11">
        <f t="shared" si="546"/>
        <v>0</v>
      </c>
      <c r="BB271" s="12"/>
      <c r="BC271" s="3"/>
      <c r="BD271" s="55">
        <f>SUM(I266:I276,L266:L276,O266:O276,R266:R276,U266:U276,X266:X276,AA266:AA276,AD266:AD276,AG266:AG276)</f>
        <v>0</v>
      </c>
    </row>
    <row r="272" spans="1:56">
      <c r="A272" s="645"/>
      <c r="B272" s="647"/>
      <c r="C272" s="649"/>
      <c r="D272" s="651"/>
      <c r="E272" s="653"/>
      <c r="F272" s="256" t="s">
        <v>41</v>
      </c>
      <c r="G272" s="24"/>
      <c r="H272" s="11"/>
      <c r="I272" s="12"/>
      <c r="J272" s="3"/>
      <c r="K272" s="11"/>
      <c r="L272" s="12"/>
      <c r="M272" s="3"/>
      <c r="N272" s="11"/>
      <c r="O272" s="12"/>
      <c r="P272" s="3"/>
      <c r="Q272" s="11"/>
      <c r="R272" s="12"/>
      <c r="S272" s="3"/>
      <c r="T272" s="11"/>
      <c r="U272" s="12"/>
      <c r="V272" s="3"/>
      <c r="W272" s="11"/>
      <c r="X272" s="12"/>
      <c r="Y272" s="3"/>
      <c r="Z272" s="11"/>
      <c r="AA272" s="12"/>
      <c r="AB272" s="24"/>
      <c r="AC272" s="11"/>
      <c r="AD272" s="12"/>
      <c r="AE272" s="24"/>
      <c r="AF272" s="11"/>
      <c r="AG272" s="12"/>
      <c r="AH272" s="3"/>
      <c r="AI272" s="11"/>
      <c r="AJ272" s="12"/>
      <c r="AK272" s="3"/>
      <c r="AL272" s="11"/>
      <c r="AM272" s="12"/>
      <c r="AN272" s="3"/>
      <c r="AO272" s="11"/>
      <c r="AP272" s="12"/>
      <c r="AQ272" s="3"/>
      <c r="AR272" s="11"/>
      <c r="AS272" s="12"/>
      <c r="AT272" s="3"/>
      <c r="AU272" s="11"/>
      <c r="AV272" s="12"/>
      <c r="AW272" s="3"/>
      <c r="AX272" s="11"/>
      <c r="AY272" s="12"/>
      <c r="AZ272" s="3"/>
      <c r="BA272" s="11"/>
      <c r="BB272" s="12"/>
      <c r="BC272" s="3">
        <v>750000</v>
      </c>
      <c r="BD272" s="55"/>
    </row>
    <row r="273" spans="1:56">
      <c r="A273" s="645"/>
      <c r="B273" s="647"/>
      <c r="C273" s="649"/>
      <c r="D273" s="651"/>
      <c r="E273" s="653"/>
      <c r="F273" s="256" t="s">
        <v>42</v>
      </c>
      <c r="G273" s="24"/>
      <c r="H273" s="11"/>
      <c r="I273" s="12"/>
      <c r="J273" s="3"/>
      <c r="K273" s="11"/>
      <c r="L273" s="12"/>
      <c r="M273" s="3"/>
      <c r="N273" s="11"/>
      <c r="O273" s="12"/>
      <c r="P273" s="3"/>
      <c r="Q273" s="11"/>
      <c r="R273" s="12"/>
      <c r="S273" s="3"/>
      <c r="T273" s="11"/>
      <c r="U273" s="12"/>
      <c r="V273" s="3"/>
      <c r="W273" s="11"/>
      <c r="X273" s="12"/>
      <c r="Y273" s="3"/>
      <c r="Z273" s="11">
        <f t="shared" ref="Z273:Z276" si="547">Y273-AA273</f>
        <v>0</v>
      </c>
      <c r="AA273" s="12"/>
      <c r="AB273" s="24"/>
      <c r="AC273" s="11">
        <v>0</v>
      </c>
      <c r="AD273" s="12"/>
      <c r="AE273" s="24"/>
      <c r="AF273" s="11">
        <v>0</v>
      </c>
      <c r="AG273" s="12"/>
      <c r="AH273" s="3"/>
      <c r="AI273" s="11">
        <f t="shared" ref="AI273:AI276" si="548">AH273-AJ273</f>
        <v>0</v>
      </c>
      <c r="AJ273" s="12"/>
      <c r="AK273" s="3"/>
      <c r="AL273" s="11">
        <f t="shared" ref="AL273:AL276" si="549">AK273-AM273</f>
        <v>0</v>
      </c>
      <c r="AM273" s="12"/>
      <c r="AN273" s="3"/>
      <c r="AO273" s="11">
        <f t="shared" ref="AO273:AO276" si="550">AN273-AP273</f>
        <v>0</v>
      </c>
      <c r="AP273" s="12"/>
      <c r="AQ273" s="3"/>
      <c r="AR273" s="11">
        <f t="shared" ref="AR273:AR276" si="551">AQ273-AS273</f>
        <v>0</v>
      </c>
      <c r="AS273" s="12"/>
      <c r="AT273" s="3"/>
      <c r="AU273" s="11">
        <f t="shared" ref="AU273:AU276" si="552">AT273-AV273</f>
        <v>0</v>
      </c>
      <c r="AV273" s="12"/>
      <c r="AW273" s="3"/>
      <c r="AX273" s="11">
        <f t="shared" ref="AX273:AX276" si="553">AW273-AY273</f>
        <v>0</v>
      </c>
      <c r="AY273" s="12"/>
      <c r="AZ273" s="3"/>
      <c r="BA273" s="11">
        <f t="shared" ref="BA273:BA276" si="554">AZ273-BB273</f>
        <v>0</v>
      </c>
      <c r="BB273" s="12"/>
      <c r="BC273" s="3">
        <v>7000000</v>
      </c>
      <c r="BD273" s="55"/>
    </row>
    <row r="274" spans="1:56">
      <c r="A274" s="645"/>
      <c r="B274" s="647"/>
      <c r="C274" s="649"/>
      <c r="D274" s="651"/>
      <c r="E274" s="653"/>
      <c r="F274" s="256" t="s">
        <v>43</v>
      </c>
      <c r="G274" s="24"/>
      <c r="H274" s="11">
        <f t="shared" ref="H274:H276" si="555">G274-I274</f>
        <v>0</v>
      </c>
      <c r="I274" s="12"/>
      <c r="J274" s="3"/>
      <c r="K274" s="11">
        <f t="shared" ref="K274:K276" si="556">J274-L274</f>
        <v>0</v>
      </c>
      <c r="L274" s="12"/>
      <c r="M274" s="3"/>
      <c r="N274" s="11">
        <f t="shared" ref="N274:N276" si="557">M274-O274</f>
        <v>0</v>
      </c>
      <c r="O274" s="12"/>
      <c r="P274" s="3"/>
      <c r="Q274" s="11">
        <f t="shared" ref="Q274:Q276" si="558">P274-R274</f>
        <v>0</v>
      </c>
      <c r="R274" s="12"/>
      <c r="S274" s="3"/>
      <c r="T274" s="11">
        <f t="shared" ref="T274:T276" si="559">S274-U274</f>
        <v>0</v>
      </c>
      <c r="U274" s="12"/>
      <c r="V274" s="3"/>
      <c r="W274" s="11">
        <f t="shared" ref="W274:W276" si="560">V274-X274</f>
        <v>0</v>
      </c>
      <c r="X274" s="12"/>
      <c r="Y274" s="3"/>
      <c r="Z274" s="11">
        <f t="shared" si="547"/>
        <v>0</v>
      </c>
      <c r="AA274" s="12"/>
      <c r="AB274" s="24"/>
      <c r="AC274" s="11">
        <f t="shared" ref="AC274:AC276" si="561">AB274-AD274</f>
        <v>0</v>
      </c>
      <c r="AD274" s="12"/>
      <c r="AE274" s="24"/>
      <c r="AF274" s="11">
        <f t="shared" ref="AF274:AF276" si="562">AE274-AG274</f>
        <v>0</v>
      </c>
      <c r="AG274" s="12"/>
      <c r="AH274" s="3"/>
      <c r="AI274" s="11">
        <f t="shared" si="548"/>
        <v>0</v>
      </c>
      <c r="AJ274" s="12"/>
      <c r="AK274" s="3"/>
      <c r="AL274" s="11">
        <f t="shared" si="549"/>
        <v>0</v>
      </c>
      <c r="AM274" s="12"/>
      <c r="AN274" s="3"/>
      <c r="AO274" s="11">
        <f t="shared" si="550"/>
        <v>0</v>
      </c>
      <c r="AP274" s="12"/>
      <c r="AQ274" s="3"/>
      <c r="AR274" s="11">
        <f t="shared" si="551"/>
        <v>0</v>
      </c>
      <c r="AS274" s="12"/>
      <c r="AT274" s="3"/>
      <c r="AU274" s="11">
        <f t="shared" si="552"/>
        <v>0</v>
      </c>
      <c r="AV274" s="12"/>
      <c r="AW274" s="3"/>
      <c r="AX274" s="11">
        <f t="shared" si="553"/>
        <v>0</v>
      </c>
      <c r="AY274" s="12"/>
      <c r="AZ274" s="3"/>
      <c r="BA274" s="11">
        <f t="shared" si="554"/>
        <v>0</v>
      </c>
      <c r="BB274" s="12"/>
      <c r="BC274" s="3"/>
      <c r="BD274" s="7" t="s">
        <v>44</v>
      </c>
    </row>
    <row r="275" spans="1:56">
      <c r="A275" s="645"/>
      <c r="B275" s="647"/>
      <c r="C275" s="649"/>
      <c r="D275" s="651"/>
      <c r="E275" s="653"/>
      <c r="F275" s="256" t="s">
        <v>45</v>
      </c>
      <c r="G275" s="24"/>
      <c r="H275" s="11">
        <f t="shared" si="555"/>
        <v>0</v>
      </c>
      <c r="I275" s="12"/>
      <c r="J275" s="3"/>
      <c r="K275" s="11">
        <f t="shared" si="556"/>
        <v>0</v>
      </c>
      <c r="L275" s="12"/>
      <c r="M275" s="3"/>
      <c r="N275" s="11">
        <f t="shared" si="557"/>
        <v>0</v>
      </c>
      <c r="O275" s="12"/>
      <c r="P275" s="3"/>
      <c r="Q275" s="11">
        <f t="shared" si="558"/>
        <v>0</v>
      </c>
      <c r="R275" s="12"/>
      <c r="S275" s="3"/>
      <c r="T275" s="11">
        <f t="shared" si="559"/>
        <v>0</v>
      </c>
      <c r="U275" s="12"/>
      <c r="V275" s="3"/>
      <c r="W275" s="11">
        <f t="shared" si="560"/>
        <v>0</v>
      </c>
      <c r="X275" s="12"/>
      <c r="Y275" s="397"/>
      <c r="Z275" s="397">
        <f t="shared" si="547"/>
        <v>0</v>
      </c>
      <c r="AA275" s="130"/>
      <c r="AB275" s="24"/>
      <c r="AC275" s="11">
        <f t="shared" si="561"/>
        <v>0</v>
      </c>
      <c r="AD275" s="12"/>
      <c r="AE275" s="24"/>
      <c r="AF275" s="11">
        <f t="shared" si="562"/>
        <v>0</v>
      </c>
      <c r="AG275" s="12"/>
      <c r="AH275" s="3"/>
      <c r="AI275" s="11">
        <f t="shared" si="548"/>
        <v>0</v>
      </c>
      <c r="AJ275" s="12"/>
      <c r="AK275" s="3"/>
      <c r="AL275" s="11">
        <f t="shared" si="549"/>
        <v>0</v>
      </c>
      <c r="AM275" s="12"/>
      <c r="AN275" s="3"/>
      <c r="AO275" s="11">
        <f t="shared" si="550"/>
        <v>0</v>
      </c>
      <c r="AP275" s="12"/>
      <c r="AQ275" s="3"/>
      <c r="AR275" s="11">
        <f t="shared" si="551"/>
        <v>0</v>
      </c>
      <c r="AS275" s="12"/>
      <c r="AT275" s="3"/>
      <c r="AU275" s="11">
        <f t="shared" si="552"/>
        <v>0</v>
      </c>
      <c r="AV275" s="12"/>
      <c r="AW275" s="3"/>
      <c r="AX275" s="11">
        <f t="shared" si="553"/>
        <v>0</v>
      </c>
      <c r="AY275" s="12"/>
      <c r="AZ275" s="3"/>
      <c r="BA275" s="11">
        <f t="shared" si="554"/>
        <v>0</v>
      </c>
      <c r="BB275" s="12"/>
      <c r="BC275" s="3"/>
      <c r="BD275" s="243" t="e">
        <f>BD271/BD267</f>
        <v>#DIV/0!</v>
      </c>
    </row>
    <row r="276" spans="1:56">
      <c r="A276" s="646"/>
      <c r="B276" s="648"/>
      <c r="C276" s="650"/>
      <c r="D276" s="652"/>
      <c r="E276" s="654"/>
      <c r="F276" s="258" t="s">
        <v>46</v>
      </c>
      <c r="G276" s="245"/>
      <c r="H276" s="16">
        <f t="shared" si="555"/>
        <v>0</v>
      </c>
      <c r="I276" s="17"/>
      <c r="J276" s="8"/>
      <c r="K276" s="16">
        <f t="shared" si="556"/>
        <v>0</v>
      </c>
      <c r="L276" s="17"/>
      <c r="M276" s="8"/>
      <c r="N276" s="16">
        <f t="shared" si="557"/>
        <v>0</v>
      </c>
      <c r="O276" s="17"/>
      <c r="P276" s="8"/>
      <c r="Q276" s="16">
        <f t="shared" si="558"/>
        <v>0</v>
      </c>
      <c r="R276" s="17"/>
      <c r="S276" s="18"/>
      <c r="T276" s="19">
        <f t="shared" si="559"/>
        <v>0</v>
      </c>
      <c r="U276" s="20"/>
      <c r="V276" s="18"/>
      <c r="W276" s="19">
        <f t="shared" si="560"/>
        <v>0</v>
      </c>
      <c r="X276" s="20"/>
      <c r="Y276" s="18"/>
      <c r="Z276" s="19">
        <f t="shared" si="547"/>
        <v>0</v>
      </c>
      <c r="AA276" s="20"/>
      <c r="AB276" s="245"/>
      <c r="AC276" s="16">
        <f t="shared" si="561"/>
        <v>0</v>
      </c>
      <c r="AD276" s="17"/>
      <c r="AE276" s="245"/>
      <c r="AF276" s="16">
        <f t="shared" si="562"/>
        <v>0</v>
      </c>
      <c r="AG276" s="17"/>
      <c r="AH276" s="8"/>
      <c r="AI276" s="16">
        <f t="shared" si="548"/>
        <v>0</v>
      </c>
      <c r="AJ276" s="17"/>
      <c r="AK276" s="8"/>
      <c r="AL276" s="16">
        <f t="shared" si="549"/>
        <v>0</v>
      </c>
      <c r="AM276" s="17"/>
      <c r="AN276" s="8"/>
      <c r="AO276" s="16">
        <f t="shared" si="550"/>
        <v>0</v>
      </c>
      <c r="AP276" s="17"/>
      <c r="AQ276" s="8"/>
      <c r="AR276" s="16">
        <f t="shared" si="551"/>
        <v>0</v>
      </c>
      <c r="AS276" s="17"/>
      <c r="AT276" s="8"/>
      <c r="AU276" s="16">
        <f t="shared" si="552"/>
        <v>0</v>
      </c>
      <c r="AV276" s="17"/>
      <c r="AW276" s="8"/>
      <c r="AX276" s="16">
        <f t="shared" si="553"/>
        <v>0</v>
      </c>
      <c r="AY276" s="17"/>
      <c r="AZ276" s="8"/>
      <c r="BA276" s="16">
        <f t="shared" si="554"/>
        <v>0</v>
      </c>
      <c r="BB276" s="17"/>
      <c r="BC276" s="8"/>
      <c r="BD276" s="56"/>
    </row>
    <row r="277" spans="1:56">
      <c r="A277" s="660" t="s">
        <v>20</v>
      </c>
      <c r="B277" s="662" t="s">
        <v>21</v>
      </c>
      <c r="C277" s="664" t="s">
        <v>22</v>
      </c>
      <c r="D277" s="662" t="s">
        <v>23</v>
      </c>
      <c r="E277" s="664" t="s">
        <v>24</v>
      </c>
      <c r="F277" s="670" t="s">
        <v>25</v>
      </c>
      <c r="G277" s="635" t="s">
        <v>26</v>
      </c>
      <c r="H277" s="636" t="s">
        <v>27</v>
      </c>
      <c r="I277" s="637" t="s">
        <v>28</v>
      </c>
      <c r="J277" s="635" t="s">
        <v>26</v>
      </c>
      <c r="K277" s="636" t="s">
        <v>27</v>
      </c>
      <c r="L277" s="637" t="s">
        <v>28</v>
      </c>
      <c r="M277" s="635" t="s">
        <v>26</v>
      </c>
      <c r="N277" s="636" t="s">
        <v>27</v>
      </c>
      <c r="O277" s="637" t="s">
        <v>28</v>
      </c>
      <c r="P277" s="635" t="s">
        <v>26</v>
      </c>
      <c r="Q277" s="636" t="s">
        <v>27</v>
      </c>
      <c r="R277" s="637" t="s">
        <v>28</v>
      </c>
      <c r="S277" s="635" t="s">
        <v>26</v>
      </c>
      <c r="T277" s="636" t="s">
        <v>27</v>
      </c>
      <c r="U277" s="637" t="s">
        <v>28</v>
      </c>
      <c r="V277" s="635" t="s">
        <v>26</v>
      </c>
      <c r="W277" s="636" t="s">
        <v>27</v>
      </c>
      <c r="X277" s="637" t="s">
        <v>28</v>
      </c>
      <c r="Y277" s="635" t="s">
        <v>26</v>
      </c>
      <c r="Z277" s="636" t="s">
        <v>27</v>
      </c>
      <c r="AA277" s="637" t="s">
        <v>28</v>
      </c>
      <c r="AB277" s="635" t="s">
        <v>26</v>
      </c>
      <c r="AC277" s="636" t="s">
        <v>27</v>
      </c>
      <c r="AD277" s="637" t="s">
        <v>28</v>
      </c>
      <c r="AE277" s="635" t="s">
        <v>26</v>
      </c>
      <c r="AF277" s="636" t="s">
        <v>27</v>
      </c>
      <c r="AG277" s="637" t="s">
        <v>28</v>
      </c>
      <c r="AH277" s="635" t="s">
        <v>26</v>
      </c>
      <c r="AI277" s="636" t="s">
        <v>27</v>
      </c>
      <c r="AJ277" s="637" t="s">
        <v>28</v>
      </c>
      <c r="AK277" s="635" t="s">
        <v>26</v>
      </c>
      <c r="AL277" s="636" t="s">
        <v>27</v>
      </c>
      <c r="AM277" s="637" t="s">
        <v>28</v>
      </c>
      <c r="AN277" s="635" t="s">
        <v>26</v>
      </c>
      <c r="AO277" s="636" t="s">
        <v>27</v>
      </c>
      <c r="AP277" s="637" t="s">
        <v>28</v>
      </c>
      <c r="AQ277" s="635" t="s">
        <v>26</v>
      </c>
      <c r="AR277" s="636" t="s">
        <v>27</v>
      </c>
      <c r="AS277" s="637" t="s">
        <v>28</v>
      </c>
      <c r="AT277" s="635" t="s">
        <v>26</v>
      </c>
      <c r="AU277" s="636" t="s">
        <v>27</v>
      </c>
      <c r="AV277" s="637" t="s">
        <v>28</v>
      </c>
      <c r="AW277" s="635" t="s">
        <v>26</v>
      </c>
      <c r="AX277" s="636" t="s">
        <v>27</v>
      </c>
      <c r="AY277" s="637" t="s">
        <v>28</v>
      </c>
      <c r="AZ277" s="635" t="s">
        <v>26</v>
      </c>
      <c r="BA277" s="636" t="s">
        <v>27</v>
      </c>
      <c r="BB277" s="637" t="s">
        <v>28</v>
      </c>
      <c r="BC277" s="635" t="s">
        <v>26</v>
      </c>
      <c r="BD277" s="665" t="s">
        <v>29</v>
      </c>
    </row>
    <row r="278" spans="1:56">
      <c r="A278" s="661"/>
      <c r="B278" s="663"/>
      <c r="C278" s="636"/>
      <c r="D278" s="663"/>
      <c r="E278" s="636"/>
      <c r="F278" s="671"/>
      <c r="G278" s="635"/>
      <c r="H278" s="636"/>
      <c r="I278" s="637"/>
      <c r="J278" s="635"/>
      <c r="K278" s="636"/>
      <c r="L278" s="637"/>
      <c r="M278" s="635"/>
      <c r="N278" s="636"/>
      <c r="O278" s="637"/>
      <c r="P278" s="635"/>
      <c r="Q278" s="636"/>
      <c r="R278" s="637"/>
      <c r="S278" s="635"/>
      <c r="T278" s="636"/>
      <c r="U278" s="637"/>
      <c r="V278" s="635"/>
      <c r="W278" s="636"/>
      <c r="X278" s="637"/>
      <c r="Y278" s="635"/>
      <c r="Z278" s="636"/>
      <c r="AA278" s="637"/>
      <c r="AB278" s="635"/>
      <c r="AC278" s="636"/>
      <c r="AD278" s="637"/>
      <c r="AE278" s="635"/>
      <c r="AF278" s="636"/>
      <c r="AG278" s="637"/>
      <c r="AH278" s="635"/>
      <c r="AI278" s="636"/>
      <c r="AJ278" s="637"/>
      <c r="AK278" s="635"/>
      <c r="AL278" s="636"/>
      <c r="AM278" s="637"/>
      <c r="AN278" s="635"/>
      <c r="AO278" s="636"/>
      <c r="AP278" s="637"/>
      <c r="AQ278" s="635"/>
      <c r="AR278" s="636"/>
      <c r="AS278" s="637"/>
      <c r="AT278" s="635"/>
      <c r="AU278" s="636"/>
      <c r="AV278" s="637"/>
      <c r="AW278" s="635"/>
      <c r="AX278" s="636"/>
      <c r="AY278" s="637"/>
      <c r="AZ278" s="635"/>
      <c r="BA278" s="636"/>
      <c r="BB278" s="637"/>
      <c r="BC278" s="635"/>
      <c r="BD278" s="665"/>
    </row>
    <row r="279" spans="1:56">
      <c r="A279" s="645" t="s">
        <v>100</v>
      </c>
      <c r="B279" s="647">
        <v>3012</v>
      </c>
      <c r="C279" s="649" t="s">
        <v>88</v>
      </c>
      <c r="D279" s="651" t="s">
        <v>101</v>
      </c>
      <c r="E279" s="653" t="s">
        <v>90</v>
      </c>
      <c r="F279" s="256" t="s">
        <v>33</v>
      </c>
      <c r="G279" s="24"/>
      <c r="H279" s="9">
        <f t="shared" ref="H279:H284" si="563">G279-I279</f>
        <v>0</v>
      </c>
      <c r="I279" s="10"/>
      <c r="J279" s="3"/>
      <c r="K279" s="9">
        <f t="shared" ref="K279:K284" si="564">J279-L279</f>
        <v>0</v>
      </c>
      <c r="L279" s="10"/>
      <c r="M279" s="3"/>
      <c r="N279" s="9">
        <f t="shared" ref="N279:N284" si="565">M279-O279</f>
        <v>0</v>
      </c>
      <c r="O279" s="10"/>
      <c r="P279" s="3"/>
      <c r="Q279" s="9">
        <f t="shared" ref="Q279:Q284" si="566">P279-R279</f>
        <v>0</v>
      </c>
      <c r="R279" s="10"/>
      <c r="S279" s="3"/>
      <c r="T279" s="9">
        <f t="shared" ref="T279:T284" si="567">S279-U279</f>
        <v>0</v>
      </c>
      <c r="U279" s="10"/>
      <c r="V279" s="3"/>
      <c r="W279" s="9">
        <f t="shared" ref="W279:W284" si="568">V279-X279</f>
        <v>0</v>
      </c>
      <c r="X279" s="10"/>
      <c r="Y279" s="3"/>
      <c r="Z279" s="9">
        <f t="shared" ref="Z279:Z289" si="569">Y279-AA279</f>
        <v>0</v>
      </c>
      <c r="AA279" s="10"/>
      <c r="AB279" s="24"/>
      <c r="AC279" s="9">
        <f t="shared" ref="AC279:AC284" si="570">AB279-AD279</f>
        <v>0</v>
      </c>
      <c r="AD279" s="10"/>
      <c r="AE279" s="24"/>
      <c r="AF279" s="9">
        <f t="shared" ref="AF279:AF284" si="571">AE279-AG279</f>
        <v>0</v>
      </c>
      <c r="AG279" s="10"/>
      <c r="AH279" s="3"/>
      <c r="AI279" s="9">
        <f t="shared" ref="AI279:AI289" si="572">AH279-AJ279</f>
        <v>0</v>
      </c>
      <c r="AJ279" s="10"/>
      <c r="AK279" s="3"/>
      <c r="AL279" s="9">
        <f t="shared" ref="AL279:AL289" si="573">AK279-AM279</f>
        <v>0</v>
      </c>
      <c r="AM279" s="10"/>
      <c r="AN279" s="3"/>
      <c r="AO279" s="9">
        <f t="shared" ref="AO279:AO289" si="574">AN279-AP279</f>
        <v>0</v>
      </c>
      <c r="AP279" s="10"/>
      <c r="AQ279" s="3"/>
      <c r="AR279" s="9">
        <f t="shared" ref="AR279:AR289" si="575">AQ279-AS279</f>
        <v>0</v>
      </c>
      <c r="AS279" s="10"/>
      <c r="AT279" s="3"/>
      <c r="AU279" s="9">
        <f t="shared" ref="AU279:AU284" si="576">AT279-AV279</f>
        <v>0</v>
      </c>
      <c r="AV279" s="10"/>
      <c r="AW279" s="3"/>
      <c r="AX279" s="9">
        <f t="shared" ref="AX279:AX284" si="577">AW279-AY279</f>
        <v>0</v>
      </c>
      <c r="AY279" s="10"/>
      <c r="AZ279" s="3"/>
      <c r="BA279" s="9">
        <f t="shared" ref="BA279:BA284" si="578">AZ279-BB279</f>
        <v>0</v>
      </c>
      <c r="BB279" s="10"/>
      <c r="BC279" s="3"/>
      <c r="BD279" s="4" t="s">
        <v>34</v>
      </c>
    </row>
    <row r="280" spans="1:56">
      <c r="A280" s="645"/>
      <c r="B280" s="647"/>
      <c r="C280" s="649"/>
      <c r="D280" s="651"/>
      <c r="E280" s="653"/>
      <c r="F280" s="256" t="s">
        <v>35</v>
      </c>
      <c r="G280" s="24"/>
      <c r="H280" s="11">
        <f t="shared" si="563"/>
        <v>0</v>
      </c>
      <c r="I280" s="12"/>
      <c r="J280" s="3"/>
      <c r="K280" s="11">
        <f t="shared" si="564"/>
        <v>0</v>
      </c>
      <c r="L280" s="12"/>
      <c r="M280" s="3"/>
      <c r="N280" s="11">
        <f t="shared" si="565"/>
        <v>0</v>
      </c>
      <c r="O280" s="12"/>
      <c r="P280" s="3"/>
      <c r="Q280" s="11">
        <f t="shared" si="566"/>
        <v>0</v>
      </c>
      <c r="R280" s="12"/>
      <c r="S280" s="361">
        <f>SUM(36615+53693)</f>
        <v>90308</v>
      </c>
      <c r="T280" s="362">
        <f t="shared" si="567"/>
        <v>0</v>
      </c>
      <c r="U280" s="363">
        <v>90308</v>
      </c>
      <c r="V280" s="3"/>
      <c r="W280" s="11">
        <f t="shared" si="568"/>
        <v>0</v>
      </c>
      <c r="X280" s="12"/>
      <c r="Y280" s="3"/>
      <c r="Z280" s="11">
        <f t="shared" si="569"/>
        <v>0</v>
      </c>
      <c r="AA280" s="12"/>
      <c r="AB280" s="24"/>
      <c r="AC280" s="11">
        <f t="shared" si="570"/>
        <v>0</v>
      </c>
      <c r="AD280" s="12"/>
      <c r="AE280" s="24"/>
      <c r="AF280" s="11">
        <f t="shared" si="571"/>
        <v>0</v>
      </c>
      <c r="AG280" s="12"/>
      <c r="AH280" s="3"/>
      <c r="AI280" s="11">
        <f t="shared" si="572"/>
        <v>0</v>
      </c>
      <c r="AJ280" s="12"/>
      <c r="AK280" s="3"/>
      <c r="AL280" s="11">
        <f t="shared" si="573"/>
        <v>0</v>
      </c>
      <c r="AM280" s="12"/>
      <c r="AN280" s="3"/>
      <c r="AO280" s="11">
        <f t="shared" si="574"/>
        <v>0</v>
      </c>
      <c r="AP280" s="12"/>
      <c r="AQ280" s="3"/>
      <c r="AR280" s="11">
        <f t="shared" si="575"/>
        <v>0</v>
      </c>
      <c r="AS280" s="12"/>
      <c r="AT280" s="3"/>
      <c r="AU280" s="11">
        <f t="shared" si="576"/>
        <v>0</v>
      </c>
      <c r="AV280" s="12"/>
      <c r="AW280" s="3"/>
      <c r="AX280" s="11">
        <f t="shared" si="577"/>
        <v>0</v>
      </c>
      <c r="AY280" s="12"/>
      <c r="AZ280" s="3"/>
      <c r="BA280" s="11">
        <f t="shared" si="578"/>
        <v>0</v>
      </c>
      <c r="BB280" s="12"/>
      <c r="BC280" s="3"/>
      <c r="BD280" s="55">
        <f>SUM(G279:G289,J279:J289,M279:M289,P279:P289,S279:S289,V279:V289,Y279:Y289,AB279:AB289,AE279:AE289)</f>
        <v>415054</v>
      </c>
    </row>
    <row r="281" spans="1:56">
      <c r="A281" s="645"/>
      <c r="B281" s="647"/>
      <c r="C281" s="649"/>
      <c r="D281" s="651"/>
      <c r="E281" s="653"/>
      <c r="F281" s="256" t="s">
        <v>36</v>
      </c>
      <c r="G281" s="24"/>
      <c r="H281" s="11">
        <f t="shared" si="563"/>
        <v>0</v>
      </c>
      <c r="I281" s="12"/>
      <c r="J281" s="3"/>
      <c r="K281" s="11">
        <f t="shared" si="564"/>
        <v>0</v>
      </c>
      <c r="L281" s="12"/>
      <c r="M281" s="3"/>
      <c r="N281" s="11">
        <f t="shared" si="565"/>
        <v>0</v>
      </c>
      <c r="O281" s="12"/>
      <c r="P281" s="3"/>
      <c r="Q281" s="11">
        <f t="shared" si="566"/>
        <v>0</v>
      </c>
      <c r="R281" s="12"/>
      <c r="S281" s="3"/>
      <c r="T281" s="11">
        <f t="shared" si="567"/>
        <v>0</v>
      </c>
      <c r="U281" s="12"/>
      <c r="V281" s="3"/>
      <c r="W281" s="11">
        <f t="shared" si="568"/>
        <v>0</v>
      </c>
      <c r="X281" s="12"/>
      <c r="Y281" s="3"/>
      <c r="Z281" s="11">
        <f t="shared" si="569"/>
        <v>0</v>
      </c>
      <c r="AA281" s="12"/>
      <c r="AB281" s="24"/>
      <c r="AC281" s="11">
        <f t="shared" si="570"/>
        <v>0</v>
      </c>
      <c r="AD281" s="12"/>
      <c r="AE281" s="24"/>
      <c r="AF281" s="11">
        <f t="shared" si="571"/>
        <v>0</v>
      </c>
      <c r="AG281" s="12"/>
      <c r="AH281" s="3"/>
      <c r="AI281" s="11">
        <f t="shared" si="572"/>
        <v>0</v>
      </c>
      <c r="AJ281" s="12"/>
      <c r="AK281" s="3"/>
      <c r="AL281" s="11">
        <f t="shared" si="573"/>
        <v>0</v>
      </c>
      <c r="AM281" s="12"/>
      <c r="AN281" s="3"/>
      <c r="AO281" s="11">
        <f t="shared" si="574"/>
        <v>0</v>
      </c>
      <c r="AP281" s="12"/>
      <c r="AQ281" s="3"/>
      <c r="AR281" s="11">
        <f t="shared" si="575"/>
        <v>0</v>
      </c>
      <c r="AS281" s="12"/>
      <c r="AT281" s="3"/>
      <c r="AU281" s="11">
        <f t="shared" si="576"/>
        <v>0</v>
      </c>
      <c r="AV281" s="12"/>
      <c r="AW281" s="3"/>
      <c r="AX281" s="11">
        <f t="shared" si="577"/>
        <v>0</v>
      </c>
      <c r="AY281" s="12"/>
      <c r="AZ281" s="3"/>
      <c r="BA281" s="11">
        <f t="shared" si="578"/>
        <v>0</v>
      </c>
      <c r="BB281" s="12"/>
      <c r="BC281" s="3"/>
      <c r="BD281" s="7" t="s">
        <v>37</v>
      </c>
    </row>
    <row r="282" spans="1:56">
      <c r="A282" s="645"/>
      <c r="B282" s="647"/>
      <c r="C282" s="649"/>
      <c r="D282" s="651"/>
      <c r="E282" s="653"/>
      <c r="F282" s="256" t="s">
        <v>38</v>
      </c>
      <c r="G282" s="24"/>
      <c r="H282" s="11">
        <f t="shared" si="563"/>
        <v>0</v>
      </c>
      <c r="I282" s="12"/>
      <c r="J282" s="3"/>
      <c r="K282" s="11">
        <f t="shared" si="564"/>
        <v>0</v>
      </c>
      <c r="L282" s="12"/>
      <c r="M282" s="3"/>
      <c r="N282" s="11">
        <f t="shared" si="565"/>
        <v>0</v>
      </c>
      <c r="O282" s="12"/>
      <c r="P282" s="3"/>
      <c r="Q282" s="11">
        <f t="shared" si="566"/>
        <v>0</v>
      </c>
      <c r="R282" s="12"/>
      <c r="S282" s="3"/>
      <c r="T282" s="11">
        <f t="shared" si="567"/>
        <v>0</v>
      </c>
      <c r="U282" s="12"/>
      <c r="V282" s="3"/>
      <c r="W282" s="11">
        <f t="shared" si="568"/>
        <v>0</v>
      </c>
      <c r="X282" s="12"/>
      <c r="Y282" s="3"/>
      <c r="Z282" s="11">
        <f t="shared" si="569"/>
        <v>0</v>
      </c>
      <c r="AA282" s="12"/>
      <c r="AB282" s="24"/>
      <c r="AC282" s="11">
        <f t="shared" si="570"/>
        <v>0</v>
      </c>
      <c r="AD282" s="12"/>
      <c r="AE282" s="24"/>
      <c r="AF282" s="11">
        <f t="shared" si="571"/>
        <v>0</v>
      </c>
      <c r="AG282" s="12"/>
      <c r="AH282" s="3"/>
      <c r="AI282" s="11">
        <f t="shared" si="572"/>
        <v>0</v>
      </c>
      <c r="AJ282" s="12"/>
      <c r="AK282" s="3"/>
      <c r="AL282" s="11">
        <f t="shared" si="573"/>
        <v>0</v>
      </c>
      <c r="AM282" s="12"/>
      <c r="AN282" s="3"/>
      <c r="AO282" s="11">
        <f t="shared" si="574"/>
        <v>0</v>
      </c>
      <c r="AP282" s="12"/>
      <c r="AQ282" s="3"/>
      <c r="AR282" s="11">
        <f t="shared" si="575"/>
        <v>0</v>
      </c>
      <c r="AS282" s="12"/>
      <c r="AT282" s="3"/>
      <c r="AU282" s="11">
        <f t="shared" si="576"/>
        <v>0</v>
      </c>
      <c r="AV282" s="12"/>
      <c r="AW282" s="3"/>
      <c r="AX282" s="11">
        <f t="shared" si="577"/>
        <v>0</v>
      </c>
      <c r="AY282" s="12"/>
      <c r="AZ282" s="3"/>
      <c r="BA282" s="11">
        <f t="shared" si="578"/>
        <v>0</v>
      </c>
      <c r="BB282" s="12"/>
      <c r="BC282" s="3"/>
      <c r="BD282" s="55">
        <f>SUM(H279:H289,K279:K289,N279:N289,Q279:Q289,T279:T289,W279:W289,Z279:Z289,AC279:AC289,Z279:Z289,AF279:AF289)</f>
        <v>0</v>
      </c>
    </row>
    <row r="283" spans="1:56">
      <c r="A283" s="645"/>
      <c r="B283" s="647"/>
      <c r="C283" s="649"/>
      <c r="D283" s="651"/>
      <c r="E283" s="653"/>
      <c r="F283" s="256" t="s">
        <v>39</v>
      </c>
      <c r="G283" s="24"/>
      <c r="H283" s="11">
        <f t="shared" si="563"/>
        <v>0</v>
      </c>
      <c r="I283" s="12"/>
      <c r="J283" s="3"/>
      <c r="K283" s="11">
        <f t="shared" si="564"/>
        <v>0</v>
      </c>
      <c r="L283" s="12"/>
      <c r="M283" s="3"/>
      <c r="N283" s="11">
        <f t="shared" si="565"/>
        <v>0</v>
      </c>
      <c r="O283" s="12"/>
      <c r="P283" s="3"/>
      <c r="Q283" s="11">
        <f t="shared" si="566"/>
        <v>0</v>
      </c>
      <c r="R283" s="12"/>
      <c r="S283" s="3"/>
      <c r="T283" s="11">
        <f t="shared" si="567"/>
        <v>0</v>
      </c>
      <c r="U283" s="12"/>
      <c r="V283" s="3"/>
      <c r="W283" s="11">
        <f t="shared" si="568"/>
        <v>0</v>
      </c>
      <c r="X283" s="12"/>
      <c r="Y283" s="3"/>
      <c r="Z283" s="11">
        <f t="shared" si="569"/>
        <v>0</v>
      </c>
      <c r="AA283" s="12"/>
      <c r="AB283" s="24"/>
      <c r="AC283" s="11">
        <f t="shared" si="570"/>
        <v>0</v>
      </c>
      <c r="AD283" s="12"/>
      <c r="AE283" s="24"/>
      <c r="AF283" s="11">
        <f t="shared" si="571"/>
        <v>0</v>
      </c>
      <c r="AG283" s="12"/>
      <c r="AH283" s="3"/>
      <c r="AI283" s="11">
        <f t="shared" si="572"/>
        <v>0</v>
      </c>
      <c r="AJ283" s="12"/>
      <c r="AK283" s="3"/>
      <c r="AL283" s="11">
        <f t="shared" si="573"/>
        <v>0</v>
      </c>
      <c r="AM283" s="12"/>
      <c r="AN283" s="3"/>
      <c r="AO283" s="11">
        <f t="shared" si="574"/>
        <v>0</v>
      </c>
      <c r="AP283" s="12"/>
      <c r="AQ283" s="3"/>
      <c r="AR283" s="11">
        <f t="shared" si="575"/>
        <v>0</v>
      </c>
      <c r="AS283" s="12"/>
      <c r="AT283" s="3"/>
      <c r="AU283" s="11">
        <f t="shared" si="576"/>
        <v>0</v>
      </c>
      <c r="AV283" s="12"/>
      <c r="AW283" s="3"/>
      <c r="AX283" s="11">
        <f t="shared" si="577"/>
        <v>0</v>
      </c>
      <c r="AY283" s="12"/>
      <c r="AZ283" s="3"/>
      <c r="BA283" s="11">
        <f t="shared" si="578"/>
        <v>0</v>
      </c>
      <c r="BB283" s="12"/>
      <c r="BC283" s="3"/>
      <c r="BD283" s="7" t="s">
        <v>40</v>
      </c>
    </row>
    <row r="284" spans="1:56">
      <c r="A284" s="645"/>
      <c r="B284" s="647"/>
      <c r="C284" s="649"/>
      <c r="D284" s="651"/>
      <c r="E284" s="653"/>
      <c r="F284" s="256" t="s">
        <v>57</v>
      </c>
      <c r="G284" s="24"/>
      <c r="H284" s="11">
        <f t="shared" si="563"/>
        <v>0</v>
      </c>
      <c r="I284" s="12"/>
      <c r="J284" s="3"/>
      <c r="K284" s="11">
        <f t="shared" si="564"/>
        <v>0</v>
      </c>
      <c r="L284" s="12"/>
      <c r="M284" s="3"/>
      <c r="N284" s="11">
        <f t="shared" si="565"/>
        <v>0</v>
      </c>
      <c r="O284" s="12"/>
      <c r="P284" s="3"/>
      <c r="Q284" s="11">
        <f t="shared" si="566"/>
        <v>0</v>
      </c>
      <c r="R284" s="12"/>
      <c r="S284" s="3"/>
      <c r="T284" s="11">
        <f t="shared" si="567"/>
        <v>0</v>
      </c>
      <c r="U284" s="12"/>
      <c r="V284" s="3"/>
      <c r="W284" s="11">
        <f t="shared" si="568"/>
        <v>0</v>
      </c>
      <c r="X284" s="12"/>
      <c r="Y284" s="3"/>
      <c r="Z284" s="11">
        <f t="shared" si="569"/>
        <v>0</v>
      </c>
      <c r="AA284" s="12"/>
      <c r="AB284" s="24"/>
      <c r="AC284" s="11">
        <f t="shared" si="570"/>
        <v>0</v>
      </c>
      <c r="AD284" s="12"/>
      <c r="AE284" s="24"/>
      <c r="AF284" s="11">
        <f t="shared" si="571"/>
        <v>0</v>
      </c>
      <c r="AG284" s="12"/>
      <c r="AH284" s="3"/>
      <c r="AI284" s="11">
        <f t="shared" si="572"/>
        <v>0</v>
      </c>
      <c r="AJ284" s="12"/>
      <c r="AK284" s="3"/>
      <c r="AL284" s="11">
        <f t="shared" si="573"/>
        <v>0</v>
      </c>
      <c r="AM284" s="12"/>
      <c r="AN284" s="3"/>
      <c r="AO284" s="11">
        <f t="shared" si="574"/>
        <v>0</v>
      </c>
      <c r="AP284" s="12"/>
      <c r="AQ284" s="3"/>
      <c r="AR284" s="11">
        <f t="shared" si="575"/>
        <v>0</v>
      </c>
      <c r="AS284" s="12"/>
      <c r="AT284" s="3"/>
      <c r="AU284" s="11">
        <f t="shared" si="576"/>
        <v>0</v>
      </c>
      <c r="AV284" s="12"/>
      <c r="AW284" s="3"/>
      <c r="AX284" s="11">
        <f t="shared" si="577"/>
        <v>0</v>
      </c>
      <c r="AY284" s="12"/>
      <c r="AZ284" s="3"/>
      <c r="BA284" s="11">
        <f t="shared" si="578"/>
        <v>0</v>
      </c>
      <c r="BB284" s="12"/>
      <c r="BC284" s="3"/>
      <c r="BD284" s="55">
        <f>SUM(I279:I289,L279:L289,O279:O289,R279:R289,U279:U289,X279:X289,AA279:AA289,AD279:AD289,AG279:AG289)</f>
        <v>415054</v>
      </c>
    </row>
    <row r="285" spans="1:56">
      <c r="A285" s="645"/>
      <c r="B285" s="647"/>
      <c r="C285" s="649"/>
      <c r="D285" s="651"/>
      <c r="E285" s="653"/>
      <c r="F285" s="256" t="s">
        <v>41</v>
      </c>
      <c r="G285" s="24"/>
      <c r="H285" s="11"/>
      <c r="I285" s="12"/>
      <c r="J285" s="3"/>
      <c r="K285" s="11"/>
      <c r="L285" s="12"/>
      <c r="M285" s="3"/>
      <c r="N285" s="11"/>
      <c r="O285" s="12"/>
      <c r="P285" s="3"/>
      <c r="Q285" s="11"/>
      <c r="R285" s="12"/>
      <c r="S285" s="3"/>
      <c r="T285" s="11"/>
      <c r="U285" s="12"/>
      <c r="V285" s="3"/>
      <c r="W285" s="11"/>
      <c r="X285" s="12"/>
      <c r="Y285" s="3"/>
      <c r="Z285" s="11"/>
      <c r="AA285" s="12"/>
      <c r="AB285" s="24"/>
      <c r="AC285" s="11"/>
      <c r="AD285" s="12"/>
      <c r="AE285" s="24"/>
      <c r="AF285" s="11"/>
      <c r="AG285" s="12"/>
      <c r="AH285" s="3"/>
      <c r="AI285" s="11"/>
      <c r="AJ285" s="12"/>
      <c r="AK285" s="3"/>
      <c r="AL285" s="11"/>
      <c r="AM285" s="12"/>
      <c r="AN285" s="3"/>
      <c r="AO285" s="11"/>
      <c r="AP285" s="12"/>
      <c r="AQ285" s="3"/>
      <c r="AR285" s="11"/>
      <c r="AS285" s="12"/>
      <c r="AT285" s="3"/>
      <c r="AU285" s="11"/>
      <c r="AV285" s="12"/>
      <c r="AW285" s="3"/>
      <c r="AX285" s="11"/>
      <c r="AY285" s="12"/>
      <c r="AZ285" s="3"/>
      <c r="BA285" s="11"/>
      <c r="BB285" s="12"/>
      <c r="BC285" s="3"/>
      <c r="BD285" s="55"/>
    </row>
    <row r="286" spans="1:56">
      <c r="A286" s="645"/>
      <c r="B286" s="647"/>
      <c r="C286" s="649"/>
      <c r="D286" s="651"/>
      <c r="E286" s="653"/>
      <c r="F286" s="256" t="s">
        <v>42</v>
      </c>
      <c r="G286" s="24"/>
      <c r="H286" s="11"/>
      <c r="I286" s="12"/>
      <c r="J286" s="3"/>
      <c r="K286" s="11"/>
      <c r="L286" s="12"/>
      <c r="M286" s="3"/>
      <c r="N286" s="11"/>
      <c r="O286" s="12"/>
      <c r="P286" s="3"/>
      <c r="Q286" s="11"/>
      <c r="R286" s="12"/>
      <c r="S286" s="3"/>
      <c r="T286" s="11"/>
      <c r="U286" s="12"/>
      <c r="V286" s="3"/>
      <c r="W286" s="11"/>
      <c r="X286" s="12"/>
      <c r="Y286" s="3"/>
      <c r="Z286" s="11">
        <f t="shared" si="569"/>
        <v>0</v>
      </c>
      <c r="AA286" s="12"/>
      <c r="AB286" s="24"/>
      <c r="AC286" s="11">
        <v>0</v>
      </c>
      <c r="AD286" s="12"/>
      <c r="AE286" s="24"/>
      <c r="AF286" s="11">
        <v>0</v>
      </c>
      <c r="AG286" s="12"/>
      <c r="AH286" s="3"/>
      <c r="AI286" s="11">
        <f t="shared" si="572"/>
        <v>0</v>
      </c>
      <c r="AJ286" s="12"/>
      <c r="AK286" s="3"/>
      <c r="AL286" s="11">
        <f t="shared" si="573"/>
        <v>0</v>
      </c>
      <c r="AM286" s="12"/>
      <c r="AN286" s="3"/>
      <c r="AO286" s="11">
        <f t="shared" si="574"/>
        <v>0</v>
      </c>
      <c r="AP286" s="12"/>
      <c r="AQ286" s="3"/>
      <c r="AR286" s="11">
        <f t="shared" si="575"/>
        <v>0</v>
      </c>
      <c r="AS286" s="12"/>
      <c r="AT286" s="3"/>
      <c r="AU286" s="11">
        <f t="shared" ref="AU286:AU289" si="579">AT286-AV286</f>
        <v>0</v>
      </c>
      <c r="AV286" s="12"/>
      <c r="AW286" s="3"/>
      <c r="AX286" s="11">
        <f t="shared" ref="AX286:AX289" si="580">AW286-AY286</f>
        <v>0</v>
      </c>
      <c r="AY286" s="12"/>
      <c r="AZ286" s="3"/>
      <c r="BA286" s="11">
        <f t="shared" ref="BA286:BA289" si="581">AZ286-BB286</f>
        <v>0</v>
      </c>
      <c r="BB286" s="12"/>
      <c r="BC286" s="3"/>
      <c r="BD286" s="55"/>
    </row>
    <row r="287" spans="1:56">
      <c r="A287" s="645"/>
      <c r="B287" s="647"/>
      <c r="C287" s="649"/>
      <c r="D287" s="651"/>
      <c r="E287" s="653"/>
      <c r="F287" s="256" t="s">
        <v>43</v>
      </c>
      <c r="G287" s="24"/>
      <c r="H287" s="11">
        <f t="shared" ref="H287:H289" si="582">G287-I287</f>
        <v>0</v>
      </c>
      <c r="I287" s="12"/>
      <c r="J287" s="3"/>
      <c r="K287" s="11">
        <f t="shared" ref="K287:K289" si="583">J287-L287</f>
        <v>0</v>
      </c>
      <c r="L287" s="12"/>
      <c r="M287" s="3"/>
      <c r="N287" s="11">
        <f t="shared" ref="N287:N289" si="584">M287-O287</f>
        <v>0</v>
      </c>
      <c r="O287" s="12"/>
      <c r="P287" s="3"/>
      <c r="Q287" s="11">
        <f t="shared" ref="Q287:Q289" si="585">P287-R287</f>
        <v>0</v>
      </c>
      <c r="R287" s="12"/>
      <c r="S287" s="3"/>
      <c r="T287" s="11">
        <f t="shared" ref="T287:T289" si="586">S287-U287</f>
        <v>0</v>
      </c>
      <c r="U287" s="12"/>
      <c r="V287" s="3"/>
      <c r="W287" s="11">
        <f t="shared" ref="W287:W289" si="587">V287-X287</f>
        <v>0</v>
      </c>
      <c r="X287" s="12"/>
      <c r="Y287" s="3"/>
      <c r="Z287" s="11">
        <f t="shared" si="569"/>
        <v>0</v>
      </c>
      <c r="AA287" s="12"/>
      <c r="AB287" s="24"/>
      <c r="AC287" s="11">
        <f t="shared" ref="AC287:AC289" si="588">AB287-AD287</f>
        <v>0</v>
      </c>
      <c r="AD287" s="12"/>
      <c r="AE287" s="24"/>
      <c r="AF287" s="11">
        <f t="shared" ref="AF287:AF289" si="589">AE287-AG287</f>
        <v>0</v>
      </c>
      <c r="AG287" s="12"/>
      <c r="AH287" s="3"/>
      <c r="AI287" s="11">
        <f t="shared" si="572"/>
        <v>0</v>
      </c>
      <c r="AJ287" s="12"/>
      <c r="AK287" s="3"/>
      <c r="AL287" s="11">
        <f t="shared" si="573"/>
        <v>0</v>
      </c>
      <c r="AM287" s="12"/>
      <c r="AN287" s="3"/>
      <c r="AO287" s="11">
        <f t="shared" si="574"/>
        <v>0</v>
      </c>
      <c r="AP287" s="12"/>
      <c r="AQ287" s="3"/>
      <c r="AR287" s="11">
        <f t="shared" si="575"/>
        <v>0</v>
      </c>
      <c r="AS287" s="12"/>
      <c r="AT287" s="3"/>
      <c r="AU287" s="11">
        <f t="shared" si="579"/>
        <v>0</v>
      </c>
      <c r="AV287" s="12"/>
      <c r="AW287" s="3"/>
      <c r="AX287" s="11">
        <f t="shared" si="580"/>
        <v>0</v>
      </c>
      <c r="AY287" s="12"/>
      <c r="AZ287" s="3"/>
      <c r="BA287" s="11">
        <f t="shared" si="581"/>
        <v>0</v>
      </c>
      <c r="BB287" s="12"/>
      <c r="BC287" s="3"/>
      <c r="BD287" s="7" t="s">
        <v>44</v>
      </c>
    </row>
    <row r="288" spans="1:56">
      <c r="A288" s="645"/>
      <c r="B288" s="647"/>
      <c r="C288" s="649"/>
      <c r="D288" s="651"/>
      <c r="E288" s="653"/>
      <c r="F288" s="256" t="s">
        <v>45</v>
      </c>
      <c r="G288" s="24"/>
      <c r="H288" s="11">
        <f t="shared" si="582"/>
        <v>0</v>
      </c>
      <c r="I288" s="12"/>
      <c r="J288" s="3"/>
      <c r="K288" s="11">
        <f t="shared" si="583"/>
        <v>0</v>
      </c>
      <c r="L288" s="12"/>
      <c r="M288" s="3"/>
      <c r="N288" s="11">
        <f t="shared" si="584"/>
        <v>0</v>
      </c>
      <c r="O288" s="12"/>
      <c r="P288" s="3"/>
      <c r="Q288" s="11">
        <f t="shared" si="585"/>
        <v>0</v>
      </c>
      <c r="R288" s="12"/>
      <c r="S288" s="3"/>
      <c r="T288" s="11">
        <f t="shared" si="586"/>
        <v>0</v>
      </c>
      <c r="U288" s="12"/>
      <c r="V288" s="3"/>
      <c r="W288" s="11">
        <f t="shared" si="587"/>
        <v>0</v>
      </c>
      <c r="X288" s="12"/>
      <c r="Y288" s="361">
        <v>324746</v>
      </c>
      <c r="Z288" s="361">
        <f t="shared" si="569"/>
        <v>0</v>
      </c>
      <c r="AA288" s="363">
        <v>324746</v>
      </c>
      <c r="AB288" s="24"/>
      <c r="AC288" s="11">
        <f t="shared" si="588"/>
        <v>0</v>
      </c>
      <c r="AD288" s="12"/>
      <c r="AE288" s="24"/>
      <c r="AF288" s="11">
        <f t="shared" si="589"/>
        <v>0</v>
      </c>
      <c r="AG288" s="12"/>
      <c r="AH288" s="3"/>
      <c r="AI288" s="11">
        <f t="shared" si="572"/>
        <v>0</v>
      </c>
      <c r="AJ288" s="12"/>
      <c r="AK288" s="3"/>
      <c r="AL288" s="11">
        <f t="shared" si="573"/>
        <v>0</v>
      </c>
      <c r="AM288" s="12"/>
      <c r="AN288" s="3"/>
      <c r="AO288" s="11">
        <f t="shared" si="574"/>
        <v>0</v>
      </c>
      <c r="AP288" s="12"/>
      <c r="AQ288" s="3"/>
      <c r="AR288" s="11">
        <f t="shared" si="575"/>
        <v>0</v>
      </c>
      <c r="AS288" s="12"/>
      <c r="AT288" s="3"/>
      <c r="AU288" s="11">
        <f t="shared" si="579"/>
        <v>0</v>
      </c>
      <c r="AV288" s="12"/>
      <c r="AW288" s="3"/>
      <c r="AX288" s="11">
        <f t="shared" si="580"/>
        <v>0</v>
      </c>
      <c r="AY288" s="12"/>
      <c r="AZ288" s="3"/>
      <c r="BA288" s="11">
        <f t="shared" si="581"/>
        <v>0</v>
      </c>
      <c r="BB288" s="12"/>
      <c r="BC288" s="3"/>
      <c r="BD288" s="243">
        <f>BD284/BD280</f>
        <v>1</v>
      </c>
    </row>
    <row r="289" spans="1:56">
      <c r="A289" s="646"/>
      <c r="B289" s="648"/>
      <c r="C289" s="650"/>
      <c r="D289" s="652"/>
      <c r="E289" s="654"/>
      <c r="F289" s="258" t="s">
        <v>46</v>
      </c>
      <c r="G289" s="245"/>
      <c r="H289" s="16">
        <f t="shared" si="582"/>
        <v>0</v>
      </c>
      <c r="I289" s="17"/>
      <c r="J289" s="8"/>
      <c r="K289" s="16">
        <f t="shared" si="583"/>
        <v>0</v>
      </c>
      <c r="L289" s="17"/>
      <c r="M289" s="8"/>
      <c r="N289" s="16">
        <f t="shared" si="584"/>
        <v>0</v>
      </c>
      <c r="O289" s="17"/>
      <c r="P289" s="8"/>
      <c r="Q289" s="16">
        <f t="shared" si="585"/>
        <v>0</v>
      </c>
      <c r="R289" s="17"/>
      <c r="S289" s="18"/>
      <c r="T289" s="19">
        <f t="shared" si="586"/>
        <v>0</v>
      </c>
      <c r="U289" s="20"/>
      <c r="V289" s="18"/>
      <c r="W289" s="19">
        <f t="shared" si="587"/>
        <v>0</v>
      </c>
      <c r="X289" s="20"/>
      <c r="Y289" s="18"/>
      <c r="Z289" s="19">
        <f t="shared" si="569"/>
        <v>0</v>
      </c>
      <c r="AA289" s="20"/>
      <c r="AB289" s="245"/>
      <c r="AC289" s="16">
        <f t="shared" si="588"/>
        <v>0</v>
      </c>
      <c r="AD289" s="17"/>
      <c r="AE289" s="245"/>
      <c r="AF289" s="16">
        <f t="shared" si="589"/>
        <v>0</v>
      </c>
      <c r="AG289" s="17"/>
      <c r="AH289" s="8"/>
      <c r="AI289" s="16">
        <f t="shared" si="572"/>
        <v>0</v>
      </c>
      <c r="AJ289" s="17"/>
      <c r="AK289" s="8"/>
      <c r="AL289" s="16">
        <f t="shared" si="573"/>
        <v>0</v>
      </c>
      <c r="AM289" s="17"/>
      <c r="AN289" s="8"/>
      <c r="AO289" s="16">
        <f t="shared" si="574"/>
        <v>0</v>
      </c>
      <c r="AP289" s="17"/>
      <c r="AQ289" s="8"/>
      <c r="AR289" s="16">
        <f t="shared" si="575"/>
        <v>0</v>
      </c>
      <c r="AS289" s="17"/>
      <c r="AT289" s="8"/>
      <c r="AU289" s="16">
        <f t="shared" si="579"/>
        <v>0</v>
      </c>
      <c r="AV289" s="17"/>
      <c r="AW289" s="8"/>
      <c r="AX289" s="16">
        <f t="shared" si="580"/>
        <v>0</v>
      </c>
      <c r="AY289" s="17"/>
      <c r="AZ289" s="8"/>
      <c r="BA289" s="16">
        <f t="shared" si="581"/>
        <v>0</v>
      </c>
      <c r="BB289" s="17"/>
      <c r="BC289" s="8"/>
      <c r="BD289" s="56"/>
    </row>
    <row r="290" spans="1:56">
      <c r="A290" s="660" t="s">
        <v>20</v>
      </c>
      <c r="B290" s="662" t="s">
        <v>21</v>
      </c>
      <c r="C290" s="664" t="s">
        <v>22</v>
      </c>
      <c r="D290" s="662" t="s">
        <v>23</v>
      </c>
      <c r="E290" s="664" t="s">
        <v>24</v>
      </c>
      <c r="F290" s="670" t="s">
        <v>25</v>
      </c>
      <c r="G290" s="635" t="s">
        <v>26</v>
      </c>
      <c r="H290" s="636" t="s">
        <v>27</v>
      </c>
      <c r="I290" s="637" t="s">
        <v>28</v>
      </c>
      <c r="J290" s="635" t="s">
        <v>26</v>
      </c>
      <c r="K290" s="636" t="s">
        <v>27</v>
      </c>
      <c r="L290" s="637" t="s">
        <v>28</v>
      </c>
      <c r="M290" s="635" t="s">
        <v>26</v>
      </c>
      <c r="N290" s="636" t="s">
        <v>27</v>
      </c>
      <c r="O290" s="637" t="s">
        <v>28</v>
      </c>
      <c r="P290" s="635" t="s">
        <v>26</v>
      </c>
      <c r="Q290" s="636" t="s">
        <v>27</v>
      </c>
      <c r="R290" s="637" t="s">
        <v>28</v>
      </c>
      <c r="S290" s="635" t="s">
        <v>26</v>
      </c>
      <c r="T290" s="636" t="s">
        <v>27</v>
      </c>
      <c r="U290" s="637" t="s">
        <v>28</v>
      </c>
      <c r="V290" s="635" t="s">
        <v>26</v>
      </c>
      <c r="W290" s="636" t="s">
        <v>27</v>
      </c>
      <c r="X290" s="723" t="s">
        <v>28</v>
      </c>
      <c r="Y290" s="655" t="s">
        <v>26</v>
      </c>
      <c r="Z290" s="657" t="s">
        <v>27</v>
      </c>
      <c r="AA290" s="658" t="s">
        <v>28</v>
      </c>
      <c r="AB290" s="635" t="s">
        <v>26</v>
      </c>
      <c r="AC290" s="636" t="s">
        <v>27</v>
      </c>
      <c r="AD290" s="637" t="s">
        <v>28</v>
      </c>
      <c r="AE290" s="635" t="s">
        <v>26</v>
      </c>
      <c r="AF290" s="636" t="s">
        <v>27</v>
      </c>
      <c r="AG290" s="637" t="s">
        <v>28</v>
      </c>
      <c r="AH290" s="635" t="s">
        <v>26</v>
      </c>
      <c r="AI290" s="636" t="s">
        <v>27</v>
      </c>
      <c r="AJ290" s="637" t="s">
        <v>28</v>
      </c>
      <c r="AK290" s="635" t="s">
        <v>26</v>
      </c>
      <c r="AL290" s="636" t="s">
        <v>27</v>
      </c>
      <c r="AM290" s="637" t="s">
        <v>28</v>
      </c>
      <c r="AN290" s="635" t="s">
        <v>26</v>
      </c>
      <c r="AO290" s="636" t="s">
        <v>27</v>
      </c>
      <c r="AP290" s="637" t="s">
        <v>28</v>
      </c>
      <c r="AQ290" s="635" t="s">
        <v>26</v>
      </c>
      <c r="AR290" s="636" t="s">
        <v>27</v>
      </c>
      <c r="AS290" s="637" t="s">
        <v>28</v>
      </c>
      <c r="AT290" s="635" t="s">
        <v>26</v>
      </c>
      <c r="AU290" s="636" t="s">
        <v>27</v>
      </c>
      <c r="AV290" s="637" t="s">
        <v>28</v>
      </c>
      <c r="AW290" s="635" t="s">
        <v>26</v>
      </c>
      <c r="AX290" s="636" t="s">
        <v>27</v>
      </c>
      <c r="AY290" s="637" t="s">
        <v>28</v>
      </c>
      <c r="AZ290" s="635" t="s">
        <v>26</v>
      </c>
      <c r="BA290" s="636" t="s">
        <v>27</v>
      </c>
      <c r="BB290" s="637" t="s">
        <v>28</v>
      </c>
      <c r="BC290" s="635" t="s">
        <v>26</v>
      </c>
      <c r="BD290" s="665" t="s">
        <v>29</v>
      </c>
    </row>
    <row r="291" spans="1:56">
      <c r="A291" s="661"/>
      <c r="B291" s="663"/>
      <c r="C291" s="636"/>
      <c r="D291" s="663"/>
      <c r="E291" s="636"/>
      <c r="F291" s="671"/>
      <c r="G291" s="635"/>
      <c r="H291" s="636"/>
      <c r="I291" s="637"/>
      <c r="J291" s="635"/>
      <c r="K291" s="636"/>
      <c r="L291" s="637"/>
      <c r="M291" s="635"/>
      <c r="N291" s="636"/>
      <c r="O291" s="637"/>
      <c r="P291" s="635"/>
      <c r="Q291" s="636"/>
      <c r="R291" s="637"/>
      <c r="S291" s="635"/>
      <c r="T291" s="636"/>
      <c r="U291" s="637"/>
      <c r="V291" s="635"/>
      <c r="W291" s="636"/>
      <c r="X291" s="723"/>
      <c r="Y291" s="656"/>
      <c r="Z291" s="636"/>
      <c r="AA291" s="659"/>
      <c r="AB291" s="635"/>
      <c r="AC291" s="636"/>
      <c r="AD291" s="637"/>
      <c r="AE291" s="635"/>
      <c r="AF291" s="636"/>
      <c r="AG291" s="637"/>
      <c r="AH291" s="635"/>
      <c r="AI291" s="636"/>
      <c r="AJ291" s="637"/>
      <c r="AK291" s="635"/>
      <c r="AL291" s="636"/>
      <c r="AM291" s="637"/>
      <c r="AN291" s="635"/>
      <c r="AO291" s="636"/>
      <c r="AP291" s="637"/>
      <c r="AQ291" s="635"/>
      <c r="AR291" s="636"/>
      <c r="AS291" s="637"/>
      <c r="AT291" s="635"/>
      <c r="AU291" s="636"/>
      <c r="AV291" s="637"/>
      <c r="AW291" s="635"/>
      <c r="AX291" s="636"/>
      <c r="AY291" s="637"/>
      <c r="AZ291" s="635"/>
      <c r="BA291" s="636"/>
      <c r="BB291" s="637"/>
      <c r="BC291" s="635"/>
      <c r="BD291" s="665"/>
    </row>
    <row r="292" spans="1:56">
      <c r="A292" s="645" t="s">
        <v>102</v>
      </c>
      <c r="B292" s="647">
        <v>3369</v>
      </c>
      <c r="C292" s="649">
        <v>2401854</v>
      </c>
      <c r="D292" s="732" t="s">
        <v>103</v>
      </c>
      <c r="E292" s="653" t="s">
        <v>59</v>
      </c>
      <c r="F292" s="256" t="s">
        <v>33</v>
      </c>
      <c r="G292" s="24"/>
      <c r="H292" s="9">
        <f t="shared" ref="H292:H297" si="590">G292-I292</f>
        <v>0</v>
      </c>
      <c r="I292" s="10"/>
      <c r="J292" s="3"/>
      <c r="K292" s="9">
        <f t="shared" ref="K292:K297" si="591">J292-L292</f>
        <v>0</v>
      </c>
      <c r="L292" s="10"/>
      <c r="M292" s="3"/>
      <c r="N292" s="9">
        <f t="shared" ref="N292:N297" si="592">M292-O292</f>
        <v>0</v>
      </c>
      <c r="O292" s="10"/>
      <c r="P292" s="3"/>
      <c r="Q292" s="9">
        <f t="shared" ref="Q292:Q297" si="593">P292-R292</f>
        <v>0</v>
      </c>
      <c r="R292" s="10"/>
      <c r="S292" s="3"/>
      <c r="T292" s="9">
        <f t="shared" ref="T292:T297" si="594">S292-U292</f>
        <v>0</v>
      </c>
      <c r="U292" s="10"/>
      <c r="V292" s="3"/>
      <c r="W292" s="9">
        <f t="shared" ref="W292:W297" si="595">V292-X292</f>
        <v>0</v>
      </c>
      <c r="X292" s="94"/>
      <c r="Y292" s="152"/>
      <c r="Z292" s="9">
        <f t="shared" ref="Z292:Z297" si="596">Y292-AA292</f>
        <v>0</v>
      </c>
      <c r="AA292" s="259"/>
      <c r="AB292" s="24"/>
      <c r="AC292" s="9">
        <f t="shared" ref="AC292:AC297" si="597">AB292-AD292</f>
        <v>0</v>
      </c>
      <c r="AD292" s="10"/>
      <c r="AE292" s="24"/>
      <c r="AF292" s="9">
        <f t="shared" ref="AF292:AF297" si="598">AE292-AG292</f>
        <v>0</v>
      </c>
      <c r="AG292" s="10"/>
      <c r="AH292" s="3"/>
      <c r="AI292" s="9">
        <f t="shared" ref="AI292:AI297" si="599">AH292-AJ292</f>
        <v>0</v>
      </c>
      <c r="AJ292" s="10"/>
      <c r="AK292" s="3"/>
      <c r="AL292" s="9">
        <f t="shared" ref="AL292:AL297" si="600">AK292-AM292</f>
        <v>0</v>
      </c>
      <c r="AM292" s="10"/>
      <c r="AN292" s="3"/>
      <c r="AO292" s="9">
        <f t="shared" ref="AO292:AO297" si="601">AN292-AP292</f>
        <v>0</v>
      </c>
      <c r="AP292" s="10"/>
      <c r="AQ292" s="3"/>
      <c r="AR292" s="9">
        <f t="shared" ref="AR292:AR297" si="602">AQ292-AS292</f>
        <v>0</v>
      </c>
      <c r="AS292" s="10"/>
      <c r="AT292" s="3"/>
      <c r="AU292" s="9">
        <f t="shared" ref="AU292:AU298" si="603">AT292-AV292</f>
        <v>0</v>
      </c>
      <c r="AV292" s="10"/>
      <c r="AW292" s="3"/>
      <c r="AX292" s="9">
        <f t="shared" ref="AX292:AX302" si="604">AW292-AY292</f>
        <v>0</v>
      </c>
      <c r="AY292" s="10"/>
      <c r="AZ292" s="3"/>
      <c r="BA292" s="9">
        <f t="shared" ref="BA292:BA302" si="605">AZ292-BB292</f>
        <v>0</v>
      </c>
      <c r="BB292" s="10"/>
      <c r="BC292" s="3"/>
      <c r="BD292" s="4" t="s">
        <v>34</v>
      </c>
    </row>
    <row r="293" spans="1:56">
      <c r="A293" s="645"/>
      <c r="B293" s="647"/>
      <c r="C293" s="649"/>
      <c r="D293" s="651"/>
      <c r="E293" s="653"/>
      <c r="F293" s="256" t="s">
        <v>35</v>
      </c>
      <c r="G293" s="24"/>
      <c r="H293" s="11">
        <f t="shared" si="590"/>
        <v>0</v>
      </c>
      <c r="I293" s="12"/>
      <c r="J293" s="3"/>
      <c r="K293" s="11">
        <f t="shared" si="591"/>
        <v>0</v>
      </c>
      <c r="L293" s="12"/>
      <c r="M293" s="3"/>
      <c r="N293" s="11">
        <f t="shared" si="592"/>
        <v>0</v>
      </c>
      <c r="O293" s="12"/>
      <c r="P293" s="3"/>
      <c r="Q293" s="11">
        <f t="shared" si="593"/>
        <v>0</v>
      </c>
      <c r="R293" s="12"/>
      <c r="S293" s="3"/>
      <c r="T293" s="11">
        <f t="shared" si="594"/>
        <v>0</v>
      </c>
      <c r="U293" s="12"/>
      <c r="V293" s="3"/>
      <c r="W293" s="11">
        <f t="shared" si="595"/>
        <v>0</v>
      </c>
      <c r="X293" s="95"/>
      <c r="Y293" s="152"/>
      <c r="Z293" s="11">
        <f t="shared" si="596"/>
        <v>0</v>
      </c>
      <c r="AA293" s="153"/>
      <c r="AB293" s="24"/>
      <c r="AC293" s="11">
        <f t="shared" si="597"/>
        <v>0</v>
      </c>
      <c r="AD293" s="12"/>
      <c r="AE293" s="24"/>
      <c r="AF293" s="11">
        <f t="shared" si="598"/>
        <v>0</v>
      </c>
      <c r="AG293" s="12"/>
      <c r="AH293" s="3"/>
      <c r="AI293" s="11">
        <f t="shared" si="599"/>
        <v>0</v>
      </c>
      <c r="AJ293" s="12"/>
      <c r="AK293" s="3"/>
      <c r="AL293" s="11">
        <f t="shared" si="600"/>
        <v>0</v>
      </c>
      <c r="AM293" s="12"/>
      <c r="AN293" s="3"/>
      <c r="AO293" s="11">
        <f t="shared" si="601"/>
        <v>0</v>
      </c>
      <c r="AP293" s="12"/>
      <c r="AQ293" s="3"/>
      <c r="AR293" s="11">
        <f t="shared" si="602"/>
        <v>0</v>
      </c>
      <c r="AS293" s="12"/>
      <c r="AT293" s="3"/>
      <c r="AU293" s="11">
        <f t="shared" si="603"/>
        <v>0</v>
      </c>
      <c r="AV293" s="12"/>
      <c r="AW293" s="3"/>
      <c r="AX293" s="11">
        <f t="shared" si="604"/>
        <v>0</v>
      </c>
      <c r="AY293" s="12"/>
      <c r="AZ293" s="3"/>
      <c r="BA293" s="11">
        <f t="shared" si="605"/>
        <v>0</v>
      </c>
      <c r="BB293" s="12"/>
      <c r="BC293" s="3"/>
      <c r="BD293" s="55">
        <f>SUM(G292:G302,J292:J302,M292:M302,P292:P302,S292:S302,V292:V302,Y292:Y302,AB292:AB302,AE292:AE302)</f>
        <v>0</v>
      </c>
    </row>
    <row r="294" spans="1:56">
      <c r="A294" s="645"/>
      <c r="B294" s="647"/>
      <c r="C294" s="649"/>
      <c r="D294" s="651"/>
      <c r="E294" s="653"/>
      <c r="F294" s="256" t="s">
        <v>36</v>
      </c>
      <c r="G294" s="24"/>
      <c r="H294" s="11">
        <f t="shared" si="590"/>
        <v>0</v>
      </c>
      <c r="I294" s="12"/>
      <c r="J294" s="3"/>
      <c r="K294" s="11">
        <f t="shared" si="591"/>
        <v>0</v>
      </c>
      <c r="L294" s="12"/>
      <c r="M294" s="3"/>
      <c r="N294" s="11">
        <f t="shared" si="592"/>
        <v>0</v>
      </c>
      <c r="O294" s="12"/>
      <c r="P294" s="3"/>
      <c r="Q294" s="11">
        <f t="shared" si="593"/>
        <v>0</v>
      </c>
      <c r="R294" s="12"/>
      <c r="S294" s="3"/>
      <c r="T294" s="11">
        <f t="shared" si="594"/>
        <v>0</v>
      </c>
      <c r="U294" s="12"/>
      <c r="V294" s="3"/>
      <c r="W294" s="11">
        <f t="shared" si="595"/>
        <v>0</v>
      </c>
      <c r="X294" s="95"/>
      <c r="Y294" s="152"/>
      <c r="Z294" s="11">
        <f t="shared" si="596"/>
        <v>0</v>
      </c>
      <c r="AA294" s="153"/>
      <c r="AB294" s="24"/>
      <c r="AC294" s="11">
        <f t="shared" si="597"/>
        <v>0</v>
      </c>
      <c r="AD294" s="12"/>
      <c r="AE294" s="24"/>
      <c r="AF294" s="11">
        <f t="shared" si="598"/>
        <v>0</v>
      </c>
      <c r="AG294" s="12"/>
      <c r="AH294" s="3"/>
      <c r="AI294" s="11">
        <f t="shared" si="599"/>
        <v>0</v>
      </c>
      <c r="AJ294" s="12"/>
      <c r="AK294" s="3"/>
      <c r="AL294" s="11">
        <f t="shared" si="600"/>
        <v>0</v>
      </c>
      <c r="AM294" s="12"/>
      <c r="AN294" s="3"/>
      <c r="AO294" s="11">
        <f t="shared" si="601"/>
        <v>0</v>
      </c>
      <c r="AP294" s="12"/>
      <c r="AQ294" s="3"/>
      <c r="AR294" s="11">
        <f t="shared" si="602"/>
        <v>0</v>
      </c>
      <c r="AS294" s="12"/>
      <c r="AT294" s="3"/>
      <c r="AU294" s="11">
        <f t="shared" si="603"/>
        <v>0</v>
      </c>
      <c r="AV294" s="12"/>
      <c r="AW294" s="3"/>
      <c r="AX294" s="11">
        <f t="shared" si="604"/>
        <v>0</v>
      </c>
      <c r="AY294" s="12"/>
      <c r="AZ294" s="3"/>
      <c r="BA294" s="11">
        <f t="shared" si="605"/>
        <v>0</v>
      </c>
      <c r="BB294" s="12"/>
      <c r="BC294" s="3"/>
      <c r="BD294" s="7" t="s">
        <v>37</v>
      </c>
    </row>
    <row r="295" spans="1:56">
      <c r="A295" s="645"/>
      <c r="B295" s="647"/>
      <c r="C295" s="649"/>
      <c r="D295" s="651"/>
      <c r="E295" s="653"/>
      <c r="F295" s="256" t="s">
        <v>38</v>
      </c>
      <c r="G295" s="24"/>
      <c r="H295" s="11">
        <f t="shared" si="590"/>
        <v>0</v>
      </c>
      <c r="I295" s="12"/>
      <c r="J295" s="3"/>
      <c r="K295" s="11">
        <f t="shared" si="591"/>
        <v>0</v>
      </c>
      <c r="L295" s="12"/>
      <c r="M295" s="3"/>
      <c r="N295" s="11">
        <f t="shared" si="592"/>
        <v>0</v>
      </c>
      <c r="O295" s="12"/>
      <c r="P295" s="3"/>
      <c r="Q295" s="11">
        <f t="shared" si="593"/>
        <v>0</v>
      </c>
      <c r="R295" s="12"/>
      <c r="S295" s="3"/>
      <c r="T295" s="11">
        <f t="shared" si="594"/>
        <v>0</v>
      </c>
      <c r="U295" s="12"/>
      <c r="V295" s="3"/>
      <c r="W295" s="11">
        <f t="shared" si="595"/>
        <v>0</v>
      </c>
      <c r="X295" s="95"/>
      <c r="Y295" s="152"/>
      <c r="Z295" s="11">
        <f t="shared" si="596"/>
        <v>0</v>
      </c>
      <c r="AA295" s="153"/>
      <c r="AB295" s="24"/>
      <c r="AC295" s="11">
        <f t="shared" si="597"/>
        <v>0</v>
      </c>
      <c r="AD295" s="12"/>
      <c r="AE295" s="24"/>
      <c r="AF295" s="11">
        <f t="shared" si="598"/>
        <v>0</v>
      </c>
      <c r="AG295" s="12"/>
      <c r="AH295" s="3"/>
      <c r="AI295" s="11">
        <f t="shared" si="599"/>
        <v>0</v>
      </c>
      <c r="AJ295" s="12"/>
      <c r="AK295" s="397"/>
      <c r="AL295" s="129">
        <f t="shared" si="600"/>
        <v>0</v>
      </c>
      <c r="AM295" s="130"/>
      <c r="AN295" s="404">
        <v>1033060</v>
      </c>
      <c r="AO295" s="405">
        <f t="shared" si="601"/>
        <v>1033060</v>
      </c>
      <c r="AP295" s="406"/>
      <c r="AQ295" s="3"/>
      <c r="AR295" s="11">
        <f t="shared" si="602"/>
        <v>0</v>
      </c>
      <c r="AS295" s="12"/>
      <c r="AT295" s="3"/>
      <c r="AU295" s="11">
        <f t="shared" si="603"/>
        <v>0</v>
      </c>
      <c r="AV295" s="12"/>
      <c r="AW295" s="3"/>
      <c r="AX295" s="11">
        <f t="shared" si="604"/>
        <v>0</v>
      </c>
      <c r="AY295" s="12"/>
      <c r="AZ295" s="3"/>
      <c r="BA295" s="11">
        <f t="shared" si="605"/>
        <v>0</v>
      </c>
      <c r="BB295" s="12"/>
      <c r="BC295" s="3"/>
      <c r="BD295" s="55">
        <f>SUM(H292:H302,K292:K302,N292:N302,Q292:Q302,T292:T302,W292:W302,Z292:Z302,AC292:AC302,Z292:Z302,AF292:AF302)</f>
        <v>0</v>
      </c>
    </row>
    <row r="296" spans="1:56">
      <c r="A296" s="645"/>
      <c r="B296" s="647"/>
      <c r="C296" s="649"/>
      <c r="D296" s="651"/>
      <c r="E296" s="653"/>
      <c r="F296" s="256" t="s">
        <v>39</v>
      </c>
      <c r="G296" s="24"/>
      <c r="H296" s="11">
        <f t="shared" si="590"/>
        <v>0</v>
      </c>
      <c r="I296" s="12"/>
      <c r="J296" s="3"/>
      <c r="K296" s="11">
        <f t="shared" si="591"/>
        <v>0</v>
      </c>
      <c r="L296" s="12"/>
      <c r="M296" s="3"/>
      <c r="N296" s="11">
        <f t="shared" si="592"/>
        <v>0</v>
      </c>
      <c r="O296" s="12"/>
      <c r="P296" s="3"/>
      <c r="Q296" s="11">
        <f t="shared" si="593"/>
        <v>0</v>
      </c>
      <c r="R296" s="12"/>
      <c r="S296" s="3"/>
      <c r="T296" s="11">
        <f t="shared" si="594"/>
        <v>0</v>
      </c>
      <c r="U296" s="12"/>
      <c r="V296" s="3"/>
      <c r="W296" s="11">
        <f t="shared" si="595"/>
        <v>0</v>
      </c>
      <c r="X296" s="95"/>
      <c r="Y296" s="152"/>
      <c r="Z296" s="11">
        <f t="shared" si="596"/>
        <v>0</v>
      </c>
      <c r="AA296" s="153"/>
      <c r="AB296" s="24"/>
      <c r="AC296" s="11">
        <f t="shared" si="597"/>
        <v>0</v>
      </c>
      <c r="AD296" s="12"/>
      <c r="AE296" s="24"/>
      <c r="AF296" s="11">
        <f t="shared" si="598"/>
        <v>0</v>
      </c>
      <c r="AG296" s="12"/>
      <c r="AH296" s="3"/>
      <c r="AI296" s="11">
        <f t="shared" si="599"/>
        <v>0</v>
      </c>
      <c r="AJ296" s="12"/>
      <c r="AK296" s="3"/>
      <c r="AL296" s="11">
        <f t="shared" si="600"/>
        <v>0</v>
      </c>
      <c r="AM296" s="12"/>
      <c r="AN296" s="3"/>
      <c r="AO296" s="11">
        <f t="shared" si="601"/>
        <v>0</v>
      </c>
      <c r="AP296" s="12"/>
      <c r="AQ296" s="3"/>
      <c r="AR296" s="11">
        <f t="shared" si="602"/>
        <v>0</v>
      </c>
      <c r="AS296" s="12"/>
      <c r="AT296" s="3"/>
      <c r="AU296" s="11">
        <f t="shared" si="603"/>
        <v>0</v>
      </c>
      <c r="AV296" s="12"/>
      <c r="AW296" s="3"/>
      <c r="AX296" s="11">
        <f t="shared" si="604"/>
        <v>0</v>
      </c>
      <c r="AY296" s="12"/>
      <c r="AZ296" s="3"/>
      <c r="BA296" s="11">
        <f t="shared" si="605"/>
        <v>0</v>
      </c>
      <c r="BB296" s="12"/>
      <c r="BC296" s="3"/>
      <c r="BD296" s="7" t="s">
        <v>40</v>
      </c>
    </row>
    <row r="297" spans="1:56">
      <c r="A297" s="645"/>
      <c r="B297" s="647"/>
      <c r="C297" s="649"/>
      <c r="D297" s="651"/>
      <c r="E297" s="653"/>
      <c r="F297" s="256" t="s">
        <v>57</v>
      </c>
      <c r="G297" s="24"/>
      <c r="H297" s="11">
        <f t="shared" si="590"/>
        <v>0</v>
      </c>
      <c r="I297" s="12"/>
      <c r="J297" s="3"/>
      <c r="K297" s="11">
        <f t="shared" si="591"/>
        <v>0</v>
      </c>
      <c r="L297" s="12"/>
      <c r="M297" s="3"/>
      <c r="N297" s="11">
        <f t="shared" si="592"/>
        <v>0</v>
      </c>
      <c r="O297" s="12"/>
      <c r="P297" s="3"/>
      <c r="Q297" s="11">
        <f t="shared" si="593"/>
        <v>0</v>
      </c>
      <c r="R297" s="12"/>
      <c r="S297" s="3"/>
      <c r="T297" s="11">
        <f t="shared" si="594"/>
        <v>0</v>
      </c>
      <c r="U297" s="12"/>
      <c r="V297" s="3"/>
      <c r="W297" s="11">
        <f t="shared" si="595"/>
        <v>0</v>
      </c>
      <c r="X297" s="95"/>
      <c r="Y297" s="152"/>
      <c r="Z297" s="11">
        <f t="shared" si="596"/>
        <v>0</v>
      </c>
      <c r="AA297" s="153"/>
      <c r="AB297" s="24"/>
      <c r="AC297" s="11">
        <f t="shared" si="597"/>
        <v>0</v>
      </c>
      <c r="AD297" s="12"/>
      <c r="AE297" s="24"/>
      <c r="AF297" s="11">
        <f t="shared" si="598"/>
        <v>0</v>
      </c>
      <c r="AG297" s="12"/>
      <c r="AH297" s="3"/>
      <c r="AI297" s="11">
        <f t="shared" si="599"/>
        <v>0</v>
      </c>
      <c r="AJ297" s="12"/>
      <c r="AK297" s="3"/>
      <c r="AL297" s="11">
        <f t="shared" si="600"/>
        <v>0</v>
      </c>
      <c r="AM297" s="12"/>
      <c r="AN297" s="3"/>
      <c r="AO297" s="11">
        <f t="shared" si="601"/>
        <v>0</v>
      </c>
      <c r="AP297" s="12"/>
      <c r="AQ297" s="3"/>
      <c r="AR297" s="11">
        <f t="shared" si="602"/>
        <v>0</v>
      </c>
      <c r="AS297" s="12"/>
      <c r="AT297" s="3"/>
      <c r="AU297" s="11">
        <f t="shared" si="603"/>
        <v>0</v>
      </c>
      <c r="AV297" s="12"/>
      <c r="AW297" s="3"/>
      <c r="AX297" s="11">
        <f t="shared" si="604"/>
        <v>0</v>
      </c>
      <c r="AY297" s="12"/>
      <c r="AZ297" s="3"/>
      <c r="BA297" s="11">
        <f t="shared" si="605"/>
        <v>0</v>
      </c>
      <c r="BB297" s="12"/>
      <c r="BC297" s="3"/>
      <c r="BD297" s="55">
        <f>SUM(I292:I302,L292:L302,O292:O302,R292:R302,U292:U302,X292:X302,AA292:AA302,AD292:AD302,AG292:AG302)</f>
        <v>0</v>
      </c>
    </row>
    <row r="298" spans="1:56">
      <c r="A298" s="645"/>
      <c r="B298" s="647"/>
      <c r="C298" s="649"/>
      <c r="D298" s="651"/>
      <c r="E298" s="653"/>
      <c r="F298" s="256" t="s">
        <v>41</v>
      </c>
      <c r="G298" s="24"/>
      <c r="H298" s="11"/>
      <c r="I298" s="12"/>
      <c r="J298" s="3"/>
      <c r="K298" s="11"/>
      <c r="L298" s="12"/>
      <c r="M298" s="3"/>
      <c r="N298" s="11"/>
      <c r="O298" s="12"/>
      <c r="P298" s="3"/>
      <c r="Q298" s="11"/>
      <c r="R298" s="12"/>
      <c r="S298" s="3"/>
      <c r="T298" s="11"/>
      <c r="U298" s="12"/>
      <c r="V298" s="3"/>
      <c r="W298" s="11"/>
      <c r="X298" s="95"/>
      <c r="Y298" s="262"/>
      <c r="Z298" s="19"/>
      <c r="AA298" s="153"/>
      <c r="AB298" s="24"/>
      <c r="AC298" s="11"/>
      <c r="AD298" s="12"/>
      <c r="AE298" s="24"/>
      <c r="AF298" s="11"/>
      <c r="AG298" s="12"/>
      <c r="AH298" s="3"/>
      <c r="AI298" s="11"/>
      <c r="AJ298" s="12"/>
      <c r="AK298" s="3"/>
      <c r="AL298" s="11"/>
      <c r="AM298" s="12"/>
      <c r="AN298" s="3"/>
      <c r="AO298" s="11"/>
      <c r="AP298" s="12"/>
      <c r="AQ298" s="3"/>
      <c r="AR298" s="11"/>
      <c r="AS298" s="12"/>
      <c r="AT298" s="404">
        <v>400000</v>
      </c>
      <c r="AU298" s="405">
        <f t="shared" si="603"/>
        <v>400000</v>
      </c>
      <c r="AV298" s="406"/>
      <c r="AW298" s="397"/>
      <c r="AX298" s="129">
        <f t="shared" si="604"/>
        <v>0</v>
      </c>
      <c r="AY298" s="130"/>
      <c r="AZ298" s="397"/>
      <c r="BA298" s="129">
        <f t="shared" si="605"/>
        <v>0</v>
      </c>
      <c r="BB298" s="130"/>
      <c r="BC298" s="3"/>
      <c r="BD298" s="55"/>
    </row>
    <row r="299" spans="1:56">
      <c r="A299" s="645"/>
      <c r="B299" s="647"/>
      <c r="C299" s="649"/>
      <c r="D299" s="651"/>
      <c r="E299" s="653"/>
      <c r="F299" s="256" t="s">
        <v>42</v>
      </c>
      <c r="G299" s="24"/>
      <c r="H299" s="11"/>
      <c r="I299" s="12"/>
      <c r="J299" s="3"/>
      <c r="K299" s="11"/>
      <c r="L299" s="12"/>
      <c r="M299" s="3"/>
      <c r="N299" s="11"/>
      <c r="O299" s="12"/>
      <c r="P299" s="3"/>
      <c r="Q299" s="11"/>
      <c r="R299" s="12"/>
      <c r="S299" s="3"/>
      <c r="T299" s="11"/>
      <c r="U299" s="12"/>
      <c r="V299" s="3"/>
      <c r="W299" s="11"/>
      <c r="X299" s="95"/>
      <c r="Y299" s="263"/>
      <c r="Z299" s="19">
        <f t="shared" ref="Z299:Z302" si="606">Y299-AA299</f>
        <v>0</v>
      </c>
      <c r="AA299" s="153"/>
      <c r="AB299" s="24"/>
      <c r="AC299" s="11">
        <v>0</v>
      </c>
      <c r="AD299" s="12"/>
      <c r="AE299" s="399"/>
      <c r="AF299" s="399">
        <v>0</v>
      </c>
      <c r="AG299" s="399"/>
      <c r="AH299" s="3"/>
      <c r="AI299" s="11">
        <f t="shared" ref="AI299:AI302" si="607">AH299-AJ299</f>
        <v>0</v>
      </c>
      <c r="AJ299" s="12"/>
      <c r="AK299" s="3"/>
      <c r="AL299" s="11">
        <f t="shared" ref="AL299:AL302" si="608">AK299-AM299</f>
        <v>0</v>
      </c>
      <c r="AM299" s="12"/>
      <c r="AN299" s="3"/>
      <c r="AO299" s="11">
        <f t="shared" ref="AO299:AO302" si="609">AN299-AP299</f>
        <v>0</v>
      </c>
      <c r="AP299" s="12"/>
      <c r="AQ299" s="3"/>
      <c r="AR299" s="11">
        <f t="shared" ref="AR299:AR302" si="610">AQ299-AS299</f>
        <v>0</v>
      </c>
      <c r="AS299" s="12"/>
      <c r="AT299" s="407">
        <v>4080000</v>
      </c>
      <c r="AU299" s="408">
        <f t="shared" ref="AU299:AU302" si="611">AT299-AV299</f>
        <v>4080000</v>
      </c>
      <c r="AV299" s="409"/>
      <c r="AW299" s="397"/>
      <c r="AX299" s="129">
        <f t="shared" si="604"/>
        <v>0</v>
      </c>
      <c r="AY299" s="130"/>
      <c r="AZ299" s="397"/>
      <c r="BA299" s="129">
        <f t="shared" si="605"/>
        <v>0</v>
      </c>
      <c r="BB299" s="130"/>
      <c r="BC299" s="3"/>
      <c r="BD299" s="55"/>
    </row>
    <row r="300" spans="1:56">
      <c r="A300" s="645"/>
      <c r="B300" s="647"/>
      <c r="C300" s="649"/>
      <c r="D300" s="651"/>
      <c r="E300" s="653"/>
      <c r="F300" s="256" t="s">
        <v>43</v>
      </c>
      <c r="G300" s="24"/>
      <c r="H300" s="11">
        <f t="shared" ref="H300:H302" si="612">G300-I300</f>
        <v>0</v>
      </c>
      <c r="I300" s="12"/>
      <c r="J300" s="3"/>
      <c r="K300" s="11">
        <f t="shared" ref="K300:K302" si="613">J300-L300</f>
        <v>0</v>
      </c>
      <c r="L300" s="12"/>
      <c r="M300" s="3"/>
      <c r="N300" s="11">
        <f t="shared" ref="N300:N302" si="614">M300-O300</f>
        <v>0</v>
      </c>
      <c r="O300" s="12"/>
      <c r="P300" s="3"/>
      <c r="Q300" s="11">
        <f t="shared" ref="Q300:Q302" si="615">P300-R300</f>
        <v>0</v>
      </c>
      <c r="R300" s="12"/>
      <c r="S300" s="3"/>
      <c r="T300" s="11">
        <f t="shared" ref="T300:T302" si="616">S300-U300</f>
        <v>0</v>
      </c>
      <c r="U300" s="12"/>
      <c r="V300" s="3"/>
      <c r="W300" s="11">
        <f t="shared" ref="W300:W302" si="617">V300-X300</f>
        <v>0</v>
      </c>
      <c r="X300" s="12"/>
      <c r="Y300" s="21"/>
      <c r="Z300" s="264">
        <f t="shared" si="606"/>
        <v>0</v>
      </c>
      <c r="AA300" s="265"/>
      <c r="AB300" s="24"/>
      <c r="AC300" s="11">
        <f t="shared" ref="AC300:AC302" si="618">AB300-AD300</f>
        <v>0</v>
      </c>
      <c r="AD300" s="12"/>
      <c r="AE300" s="24"/>
      <c r="AF300" s="11">
        <f t="shared" ref="AF300:AF302" si="619">AE300-AG300</f>
        <v>0</v>
      </c>
      <c r="AG300" s="12"/>
      <c r="AH300" s="3"/>
      <c r="AI300" s="11">
        <f t="shared" si="607"/>
        <v>0</v>
      </c>
      <c r="AJ300" s="12"/>
      <c r="AK300" s="3"/>
      <c r="AL300" s="11">
        <f t="shared" si="608"/>
        <v>0</v>
      </c>
      <c r="AM300" s="12"/>
      <c r="AN300" s="3"/>
      <c r="AO300" s="11">
        <f t="shared" si="609"/>
        <v>0</v>
      </c>
      <c r="AP300" s="12"/>
      <c r="AQ300" s="3"/>
      <c r="AR300" s="11">
        <f t="shared" si="610"/>
        <v>0</v>
      </c>
      <c r="AS300" s="12"/>
      <c r="AT300" s="3"/>
      <c r="AU300" s="11">
        <f t="shared" si="611"/>
        <v>0</v>
      </c>
      <c r="AV300" s="12"/>
      <c r="AW300" s="3"/>
      <c r="AX300" s="11">
        <f t="shared" si="604"/>
        <v>0</v>
      </c>
      <c r="AY300" s="12"/>
      <c r="AZ300" s="3"/>
      <c r="BA300" s="11">
        <f t="shared" si="605"/>
        <v>0</v>
      </c>
      <c r="BB300" s="12"/>
      <c r="BC300" s="3"/>
      <c r="BD300" s="7" t="s">
        <v>44</v>
      </c>
    </row>
    <row r="301" spans="1:56">
      <c r="A301" s="645"/>
      <c r="B301" s="647"/>
      <c r="C301" s="649"/>
      <c r="D301" s="651"/>
      <c r="E301" s="653"/>
      <c r="F301" s="256" t="s">
        <v>45</v>
      </c>
      <c r="G301" s="24"/>
      <c r="H301" s="11">
        <f t="shared" si="612"/>
        <v>0</v>
      </c>
      <c r="I301" s="12"/>
      <c r="J301" s="3"/>
      <c r="K301" s="11">
        <f t="shared" si="613"/>
        <v>0</v>
      </c>
      <c r="L301" s="12"/>
      <c r="M301" s="3"/>
      <c r="N301" s="11">
        <f t="shared" si="614"/>
        <v>0</v>
      </c>
      <c r="O301" s="12"/>
      <c r="P301" s="3"/>
      <c r="Q301" s="11">
        <f t="shared" si="615"/>
        <v>0</v>
      </c>
      <c r="R301" s="12"/>
      <c r="S301" s="3"/>
      <c r="T301" s="11">
        <f t="shared" si="616"/>
        <v>0</v>
      </c>
      <c r="U301" s="12"/>
      <c r="V301" s="3"/>
      <c r="W301" s="11">
        <f t="shared" si="617"/>
        <v>0</v>
      </c>
      <c r="X301" s="12"/>
      <c r="Y301" s="3"/>
      <c r="Z301" s="11">
        <f t="shared" si="606"/>
        <v>0</v>
      </c>
      <c r="AA301" s="12"/>
      <c r="AB301" s="24"/>
      <c r="AC301" s="11">
        <f t="shared" si="618"/>
        <v>0</v>
      </c>
      <c r="AD301" s="12"/>
      <c r="AE301" s="24"/>
      <c r="AF301" s="11">
        <f t="shared" si="619"/>
        <v>0</v>
      </c>
      <c r="AG301" s="12"/>
      <c r="AH301" s="3"/>
      <c r="AI301" s="11">
        <f t="shared" si="607"/>
        <v>0</v>
      </c>
      <c r="AJ301" s="12"/>
      <c r="AK301" s="3"/>
      <c r="AL301" s="11">
        <f t="shared" si="608"/>
        <v>0</v>
      </c>
      <c r="AM301" s="12"/>
      <c r="AN301" s="3"/>
      <c r="AO301" s="11">
        <f t="shared" si="609"/>
        <v>0</v>
      </c>
      <c r="AP301" s="12"/>
      <c r="AQ301" s="3"/>
      <c r="AR301" s="11">
        <f t="shared" si="610"/>
        <v>0</v>
      </c>
      <c r="AS301" s="12"/>
      <c r="AT301" s="3"/>
      <c r="AU301" s="11">
        <f t="shared" si="611"/>
        <v>0</v>
      </c>
      <c r="AV301" s="12"/>
      <c r="AW301" s="3"/>
      <c r="AX301" s="11">
        <f t="shared" si="604"/>
        <v>0</v>
      </c>
      <c r="AY301" s="12"/>
      <c r="AZ301" s="3"/>
      <c r="BA301" s="11">
        <f t="shared" si="605"/>
        <v>0</v>
      </c>
      <c r="BB301" s="12"/>
      <c r="BC301" s="3"/>
      <c r="BD301" s="243" t="e">
        <f>BD297/BD293</f>
        <v>#DIV/0!</v>
      </c>
    </row>
    <row r="302" spans="1:56">
      <c r="A302" s="646"/>
      <c r="B302" s="648"/>
      <c r="C302" s="650"/>
      <c r="D302" s="652"/>
      <c r="E302" s="654"/>
      <c r="F302" s="258" t="s">
        <v>46</v>
      </c>
      <c r="G302" s="245"/>
      <c r="H302" s="16">
        <f t="shared" si="612"/>
        <v>0</v>
      </c>
      <c r="I302" s="17"/>
      <c r="J302" s="8"/>
      <c r="K302" s="16">
        <f t="shared" si="613"/>
        <v>0</v>
      </c>
      <c r="L302" s="17"/>
      <c r="M302" s="8"/>
      <c r="N302" s="16">
        <f t="shared" si="614"/>
        <v>0</v>
      </c>
      <c r="O302" s="17"/>
      <c r="P302" s="8"/>
      <c r="Q302" s="16">
        <f t="shared" si="615"/>
        <v>0</v>
      </c>
      <c r="R302" s="17"/>
      <c r="S302" s="18"/>
      <c r="T302" s="19">
        <f t="shared" si="616"/>
        <v>0</v>
      </c>
      <c r="U302" s="20"/>
      <c r="V302" s="18"/>
      <c r="W302" s="19">
        <f t="shared" si="617"/>
        <v>0</v>
      </c>
      <c r="X302" s="20"/>
      <c r="Y302" s="18"/>
      <c r="Z302" s="19">
        <f t="shared" si="606"/>
        <v>0</v>
      </c>
      <c r="AA302" s="20"/>
      <c r="AB302" s="245"/>
      <c r="AC302" s="16">
        <f t="shared" si="618"/>
        <v>0</v>
      </c>
      <c r="AD302" s="17"/>
      <c r="AE302" s="245"/>
      <c r="AF302" s="16">
        <f t="shared" si="619"/>
        <v>0</v>
      </c>
      <c r="AG302" s="17"/>
      <c r="AH302" s="8"/>
      <c r="AI302" s="16">
        <f t="shared" si="607"/>
        <v>0</v>
      </c>
      <c r="AJ302" s="17"/>
      <c r="AK302" s="8"/>
      <c r="AL302" s="16">
        <f t="shared" si="608"/>
        <v>0</v>
      </c>
      <c r="AM302" s="17"/>
      <c r="AN302" s="8"/>
      <c r="AO302" s="16">
        <f t="shared" si="609"/>
        <v>0</v>
      </c>
      <c r="AP302" s="17"/>
      <c r="AQ302" s="8"/>
      <c r="AR302" s="16">
        <f t="shared" si="610"/>
        <v>0</v>
      </c>
      <c r="AS302" s="17"/>
      <c r="AT302" s="8"/>
      <c r="AU302" s="16">
        <f t="shared" si="611"/>
        <v>0</v>
      </c>
      <c r="AV302" s="17"/>
      <c r="AW302" s="8"/>
      <c r="AX302" s="16">
        <f t="shared" si="604"/>
        <v>0</v>
      </c>
      <c r="AY302" s="17"/>
      <c r="AZ302" s="8"/>
      <c r="BA302" s="16">
        <f t="shared" si="605"/>
        <v>0</v>
      </c>
      <c r="BB302" s="17"/>
      <c r="BC302" s="8"/>
      <c r="BD302" s="56"/>
    </row>
    <row r="303" spans="1:56">
      <c r="A303" s="660" t="s">
        <v>20</v>
      </c>
      <c r="B303" s="662" t="s">
        <v>21</v>
      </c>
      <c r="C303" s="664" t="s">
        <v>22</v>
      </c>
      <c r="D303" s="662" t="s">
        <v>23</v>
      </c>
      <c r="E303" s="664" t="s">
        <v>24</v>
      </c>
      <c r="F303" s="670" t="s">
        <v>25</v>
      </c>
      <c r="G303" s="635" t="s">
        <v>26</v>
      </c>
      <c r="H303" s="636" t="s">
        <v>27</v>
      </c>
      <c r="I303" s="637" t="s">
        <v>28</v>
      </c>
      <c r="J303" s="635" t="s">
        <v>26</v>
      </c>
      <c r="K303" s="636" t="s">
        <v>27</v>
      </c>
      <c r="L303" s="637" t="s">
        <v>28</v>
      </c>
      <c r="M303" s="635" t="s">
        <v>26</v>
      </c>
      <c r="N303" s="636" t="s">
        <v>27</v>
      </c>
      <c r="O303" s="637" t="s">
        <v>28</v>
      </c>
      <c r="P303" s="635" t="s">
        <v>26</v>
      </c>
      <c r="Q303" s="636" t="s">
        <v>27</v>
      </c>
      <c r="R303" s="637" t="s">
        <v>28</v>
      </c>
      <c r="S303" s="635" t="s">
        <v>26</v>
      </c>
      <c r="T303" s="636" t="s">
        <v>27</v>
      </c>
      <c r="U303" s="637" t="s">
        <v>28</v>
      </c>
      <c r="V303" s="635" t="s">
        <v>26</v>
      </c>
      <c r="W303" s="636" t="s">
        <v>27</v>
      </c>
      <c r="X303" s="723" t="s">
        <v>28</v>
      </c>
      <c r="Y303" s="655" t="s">
        <v>26</v>
      </c>
      <c r="Z303" s="657" t="s">
        <v>27</v>
      </c>
      <c r="AA303" s="658" t="s">
        <v>28</v>
      </c>
      <c r="AB303" s="635" t="s">
        <v>26</v>
      </c>
      <c r="AC303" s="636" t="s">
        <v>27</v>
      </c>
      <c r="AD303" s="637" t="s">
        <v>28</v>
      </c>
      <c r="AE303" s="635" t="s">
        <v>26</v>
      </c>
      <c r="AF303" s="636" t="s">
        <v>27</v>
      </c>
      <c r="AG303" s="637" t="s">
        <v>28</v>
      </c>
      <c r="AH303" s="635" t="s">
        <v>26</v>
      </c>
      <c r="AI303" s="636" t="s">
        <v>27</v>
      </c>
      <c r="AJ303" s="637" t="s">
        <v>28</v>
      </c>
      <c r="AK303" s="635" t="s">
        <v>26</v>
      </c>
      <c r="AL303" s="636" t="s">
        <v>27</v>
      </c>
      <c r="AM303" s="637" t="s">
        <v>28</v>
      </c>
      <c r="AN303" s="635" t="s">
        <v>26</v>
      </c>
      <c r="AO303" s="636" t="s">
        <v>27</v>
      </c>
      <c r="AP303" s="637" t="s">
        <v>28</v>
      </c>
      <c r="AQ303" s="635" t="s">
        <v>26</v>
      </c>
      <c r="AR303" s="636" t="s">
        <v>27</v>
      </c>
      <c r="AS303" s="637" t="s">
        <v>28</v>
      </c>
      <c r="AT303" s="635" t="s">
        <v>26</v>
      </c>
      <c r="AU303" s="636" t="s">
        <v>27</v>
      </c>
      <c r="AV303" s="637" t="s">
        <v>28</v>
      </c>
      <c r="AW303" s="635" t="s">
        <v>26</v>
      </c>
      <c r="AX303" s="636" t="s">
        <v>27</v>
      </c>
      <c r="AY303" s="637" t="s">
        <v>28</v>
      </c>
      <c r="AZ303" s="635" t="s">
        <v>26</v>
      </c>
      <c r="BA303" s="636" t="s">
        <v>27</v>
      </c>
      <c r="BB303" s="637" t="s">
        <v>28</v>
      </c>
      <c r="BC303" s="635" t="s">
        <v>26</v>
      </c>
      <c r="BD303" s="665" t="s">
        <v>29</v>
      </c>
    </row>
    <row r="304" spans="1:56">
      <c r="A304" s="661"/>
      <c r="B304" s="663"/>
      <c r="C304" s="636"/>
      <c r="D304" s="663"/>
      <c r="E304" s="636"/>
      <c r="F304" s="671"/>
      <c r="G304" s="635"/>
      <c r="H304" s="636"/>
      <c r="I304" s="637"/>
      <c r="J304" s="635"/>
      <c r="K304" s="636"/>
      <c r="L304" s="637"/>
      <c r="M304" s="635"/>
      <c r="N304" s="636"/>
      <c r="O304" s="637"/>
      <c r="P304" s="635"/>
      <c r="Q304" s="636"/>
      <c r="R304" s="637"/>
      <c r="S304" s="635"/>
      <c r="T304" s="636"/>
      <c r="U304" s="637"/>
      <c r="V304" s="635"/>
      <c r="W304" s="636"/>
      <c r="X304" s="723"/>
      <c r="Y304" s="656"/>
      <c r="Z304" s="636"/>
      <c r="AA304" s="659"/>
      <c r="AB304" s="635"/>
      <c r="AC304" s="636"/>
      <c r="AD304" s="637"/>
      <c r="AE304" s="635"/>
      <c r="AF304" s="636"/>
      <c r="AG304" s="637"/>
      <c r="AH304" s="635"/>
      <c r="AI304" s="636"/>
      <c r="AJ304" s="637"/>
      <c r="AK304" s="635"/>
      <c r="AL304" s="636"/>
      <c r="AM304" s="637"/>
      <c r="AN304" s="635"/>
      <c r="AO304" s="636"/>
      <c r="AP304" s="637"/>
      <c r="AQ304" s="635"/>
      <c r="AR304" s="636"/>
      <c r="AS304" s="637"/>
      <c r="AT304" s="635"/>
      <c r="AU304" s="636"/>
      <c r="AV304" s="637"/>
      <c r="AW304" s="635"/>
      <c r="AX304" s="636"/>
      <c r="AY304" s="637"/>
      <c r="AZ304" s="635"/>
      <c r="BA304" s="636"/>
      <c r="BB304" s="637"/>
      <c r="BC304" s="635"/>
      <c r="BD304" s="665"/>
    </row>
    <row r="305" spans="1:56">
      <c r="A305" s="645" t="s">
        <v>104</v>
      </c>
      <c r="B305" s="647">
        <v>2541</v>
      </c>
      <c r="C305" s="649">
        <v>1801597</v>
      </c>
      <c r="D305" s="651" t="s">
        <v>105</v>
      </c>
      <c r="E305" s="653" t="s">
        <v>62</v>
      </c>
      <c r="F305" s="256" t="s">
        <v>33</v>
      </c>
      <c r="G305" s="24"/>
      <c r="H305" s="9">
        <f t="shared" ref="H305:H315" si="620">G305-I305</f>
        <v>0</v>
      </c>
      <c r="I305" s="10"/>
      <c r="J305" s="3"/>
      <c r="K305" s="9">
        <f t="shared" ref="K305:K315" si="621">J305-L305</f>
        <v>0</v>
      </c>
      <c r="L305" s="10"/>
      <c r="M305" s="3"/>
      <c r="N305" s="9">
        <f t="shared" ref="N305:N315" si="622">M305-O305</f>
        <v>0</v>
      </c>
      <c r="O305" s="10"/>
      <c r="P305" s="3"/>
      <c r="Q305" s="9">
        <f t="shared" ref="Q305:Q315" si="623">P305-R305</f>
        <v>0</v>
      </c>
      <c r="R305" s="10"/>
      <c r="S305" s="3"/>
      <c r="T305" s="9">
        <f t="shared" ref="T305:T315" si="624">S305-U305</f>
        <v>0</v>
      </c>
      <c r="U305" s="10"/>
      <c r="V305" s="3"/>
      <c r="W305" s="9">
        <f t="shared" ref="W305:W315" si="625">V305-X305</f>
        <v>0</v>
      </c>
      <c r="X305" s="94"/>
      <c r="Y305" s="152"/>
      <c r="Z305" s="9">
        <f t="shared" ref="Z305:Z315" si="626">Y305-AA305</f>
        <v>0</v>
      </c>
      <c r="AA305" s="259"/>
      <c r="AB305" s="24"/>
      <c r="AC305" s="9">
        <f t="shared" ref="AC305:AC310" si="627">AB305-AD305</f>
        <v>0</v>
      </c>
      <c r="AD305" s="10"/>
      <c r="AE305" s="24"/>
      <c r="AF305" s="9">
        <f t="shared" ref="AF305:AF310" si="628">AE305-AG305</f>
        <v>0</v>
      </c>
      <c r="AG305" s="10"/>
      <c r="AH305" s="3"/>
      <c r="AI305" s="9">
        <f t="shared" ref="AI305:AI315" si="629">AH305-AJ305</f>
        <v>0</v>
      </c>
      <c r="AJ305" s="10"/>
      <c r="AK305" s="3"/>
      <c r="AL305" s="9">
        <f t="shared" ref="AL305:AL315" si="630">AK305-AM305</f>
        <v>0</v>
      </c>
      <c r="AM305" s="10"/>
      <c r="AN305" s="3"/>
      <c r="AO305" s="9">
        <f t="shared" ref="AO305:AO315" si="631">AN305-AP305</f>
        <v>0</v>
      </c>
      <c r="AP305" s="10"/>
      <c r="AQ305" s="3"/>
      <c r="AR305" s="9">
        <f t="shared" ref="AR305:AR315" si="632">AQ305-AS305</f>
        <v>0</v>
      </c>
      <c r="AS305" s="10"/>
      <c r="AT305" s="3"/>
      <c r="AU305" s="9">
        <f t="shared" ref="AU305:AU310" si="633">AT305-AV305</f>
        <v>0</v>
      </c>
      <c r="AV305" s="10"/>
      <c r="AW305" s="3"/>
      <c r="AX305" s="9">
        <f t="shared" ref="AX305:AX310" si="634">AW305-AY305</f>
        <v>0</v>
      </c>
      <c r="AY305" s="10"/>
      <c r="AZ305" s="3"/>
      <c r="BA305" s="9">
        <f t="shared" ref="BA305:BA310" si="635">AZ305-BB305</f>
        <v>0</v>
      </c>
      <c r="BB305" s="10"/>
      <c r="BC305" s="3"/>
      <c r="BD305" s="4" t="s">
        <v>34</v>
      </c>
    </row>
    <row r="306" spans="1:56">
      <c r="A306" s="645"/>
      <c r="B306" s="647"/>
      <c r="C306" s="649"/>
      <c r="D306" s="651"/>
      <c r="E306" s="653"/>
      <c r="F306" s="256" t="s">
        <v>35</v>
      </c>
      <c r="G306" s="24"/>
      <c r="H306" s="11">
        <f t="shared" si="620"/>
        <v>0</v>
      </c>
      <c r="I306" s="12"/>
      <c r="J306" s="3"/>
      <c r="K306" s="11">
        <f t="shared" si="621"/>
        <v>0</v>
      </c>
      <c r="L306" s="12"/>
      <c r="M306" s="3"/>
      <c r="N306" s="11">
        <f t="shared" si="622"/>
        <v>0</v>
      </c>
      <c r="O306" s="12"/>
      <c r="P306" s="3"/>
      <c r="Q306" s="11">
        <f t="shared" si="623"/>
        <v>0</v>
      </c>
      <c r="R306" s="12"/>
      <c r="S306" s="3">
        <f>SUM(36615+53693)</f>
        <v>90308</v>
      </c>
      <c r="T306" s="11">
        <f t="shared" si="624"/>
        <v>0</v>
      </c>
      <c r="U306" s="12">
        <v>90308</v>
      </c>
      <c r="V306" s="3"/>
      <c r="W306" s="11">
        <f t="shared" si="625"/>
        <v>0</v>
      </c>
      <c r="X306" s="95"/>
      <c r="Y306" s="152"/>
      <c r="Z306" s="11">
        <f t="shared" si="626"/>
        <v>0</v>
      </c>
      <c r="AA306" s="153"/>
      <c r="AB306" s="24"/>
      <c r="AC306" s="11">
        <f t="shared" si="627"/>
        <v>0</v>
      </c>
      <c r="AD306" s="12"/>
      <c r="AE306" s="24"/>
      <c r="AF306" s="11">
        <f t="shared" si="628"/>
        <v>0</v>
      </c>
      <c r="AG306" s="12"/>
      <c r="AH306" s="3"/>
      <c r="AI306" s="11">
        <f t="shared" si="629"/>
        <v>0</v>
      </c>
      <c r="AJ306" s="12"/>
      <c r="AK306" s="3"/>
      <c r="AL306" s="11">
        <f t="shared" si="630"/>
        <v>0</v>
      </c>
      <c r="AM306" s="12"/>
      <c r="AN306" s="3"/>
      <c r="AO306" s="11">
        <f t="shared" si="631"/>
        <v>0</v>
      </c>
      <c r="AP306" s="12"/>
      <c r="AQ306" s="3"/>
      <c r="AR306" s="11">
        <f t="shared" si="632"/>
        <v>0</v>
      </c>
      <c r="AS306" s="12"/>
      <c r="AT306" s="3"/>
      <c r="AU306" s="11">
        <f t="shared" si="633"/>
        <v>0</v>
      </c>
      <c r="AV306" s="12"/>
      <c r="AW306" s="3"/>
      <c r="AX306" s="11">
        <f t="shared" si="634"/>
        <v>0</v>
      </c>
      <c r="AY306" s="12"/>
      <c r="AZ306" s="3"/>
      <c r="BA306" s="11">
        <f t="shared" si="635"/>
        <v>0</v>
      </c>
      <c r="BB306" s="12"/>
      <c r="BC306" s="3"/>
      <c r="BD306" s="55">
        <f>SUM(G305:G315,J305:J315,M305:M315,P305:P315,S305:S315,V305:V315,Y305:Y315,AB305:AB315,AE305:AE315)</f>
        <v>2110826</v>
      </c>
    </row>
    <row r="307" spans="1:56">
      <c r="A307" s="645"/>
      <c r="B307" s="647"/>
      <c r="C307" s="649"/>
      <c r="D307" s="651"/>
      <c r="E307" s="653"/>
      <c r="F307" s="256" t="s">
        <v>36</v>
      </c>
      <c r="G307" s="24"/>
      <c r="H307" s="11">
        <f t="shared" si="620"/>
        <v>0</v>
      </c>
      <c r="I307" s="12"/>
      <c r="J307" s="3"/>
      <c r="K307" s="11">
        <f t="shared" si="621"/>
        <v>0</v>
      </c>
      <c r="L307" s="12"/>
      <c r="M307" s="3"/>
      <c r="N307" s="11">
        <f t="shared" si="622"/>
        <v>0</v>
      </c>
      <c r="O307" s="12"/>
      <c r="P307" s="3"/>
      <c r="Q307" s="11">
        <f t="shared" si="623"/>
        <v>0</v>
      </c>
      <c r="R307" s="12"/>
      <c r="S307" s="3"/>
      <c r="T307" s="11">
        <f t="shared" si="624"/>
        <v>0</v>
      </c>
      <c r="U307" s="12"/>
      <c r="V307" s="3"/>
      <c r="W307" s="11">
        <f t="shared" si="625"/>
        <v>0</v>
      </c>
      <c r="X307" s="95"/>
      <c r="Y307" s="152"/>
      <c r="Z307" s="11">
        <f t="shared" si="626"/>
        <v>0</v>
      </c>
      <c r="AA307" s="153"/>
      <c r="AB307" s="24"/>
      <c r="AC307" s="11">
        <f t="shared" si="627"/>
        <v>0</v>
      </c>
      <c r="AD307" s="12"/>
      <c r="AE307" s="24"/>
      <c r="AF307" s="11">
        <f t="shared" si="628"/>
        <v>0</v>
      </c>
      <c r="AG307" s="12"/>
      <c r="AH307" s="3"/>
      <c r="AI307" s="11">
        <f t="shared" si="629"/>
        <v>0</v>
      </c>
      <c r="AJ307" s="12"/>
      <c r="AK307" s="3"/>
      <c r="AL307" s="11">
        <f t="shared" si="630"/>
        <v>0</v>
      </c>
      <c r="AM307" s="12"/>
      <c r="AN307" s="3"/>
      <c r="AO307" s="11">
        <f t="shared" si="631"/>
        <v>0</v>
      </c>
      <c r="AP307" s="12"/>
      <c r="AQ307" s="3"/>
      <c r="AR307" s="11">
        <f t="shared" si="632"/>
        <v>0</v>
      </c>
      <c r="AS307" s="12"/>
      <c r="AT307" s="3"/>
      <c r="AU307" s="11">
        <f t="shared" si="633"/>
        <v>0</v>
      </c>
      <c r="AV307" s="12"/>
      <c r="AW307" s="3"/>
      <c r="AX307" s="11">
        <f t="shared" si="634"/>
        <v>0</v>
      </c>
      <c r="AY307" s="12"/>
      <c r="AZ307" s="3"/>
      <c r="BA307" s="11">
        <f t="shared" si="635"/>
        <v>0</v>
      </c>
      <c r="BB307" s="12"/>
      <c r="BC307" s="3"/>
      <c r="BD307" s="7" t="s">
        <v>37</v>
      </c>
    </row>
    <row r="308" spans="1:56">
      <c r="A308" s="645"/>
      <c r="B308" s="647"/>
      <c r="C308" s="649"/>
      <c r="D308" s="651"/>
      <c r="E308" s="653"/>
      <c r="F308" s="256" t="s">
        <v>38</v>
      </c>
      <c r="G308" s="24"/>
      <c r="H308" s="11">
        <f t="shared" si="620"/>
        <v>0</v>
      </c>
      <c r="I308" s="12"/>
      <c r="J308" s="3"/>
      <c r="K308" s="11">
        <f t="shared" si="621"/>
        <v>0</v>
      </c>
      <c r="L308" s="12"/>
      <c r="M308" s="3"/>
      <c r="N308" s="11">
        <f t="shared" si="622"/>
        <v>0</v>
      </c>
      <c r="O308" s="12"/>
      <c r="P308" s="3"/>
      <c r="Q308" s="11">
        <f t="shared" si="623"/>
        <v>0</v>
      </c>
      <c r="R308" s="12"/>
      <c r="S308" s="3"/>
      <c r="T308" s="11">
        <f t="shared" si="624"/>
        <v>0</v>
      </c>
      <c r="U308" s="12"/>
      <c r="V308" s="3"/>
      <c r="W308" s="11">
        <f t="shared" si="625"/>
        <v>0</v>
      </c>
      <c r="X308" s="95"/>
      <c r="Y308" s="152"/>
      <c r="Z308" s="11">
        <f t="shared" si="626"/>
        <v>0</v>
      </c>
      <c r="AA308" s="153"/>
      <c r="AB308" s="24"/>
      <c r="AC308" s="11">
        <f t="shared" si="627"/>
        <v>0</v>
      </c>
      <c r="AD308" s="12"/>
      <c r="AE308" s="24"/>
      <c r="AF308" s="11">
        <f t="shared" si="628"/>
        <v>0</v>
      </c>
      <c r="AG308" s="12"/>
      <c r="AH308" s="3"/>
      <c r="AI308" s="11">
        <f t="shared" si="629"/>
        <v>0</v>
      </c>
      <c r="AJ308" s="12"/>
      <c r="AK308" s="3"/>
      <c r="AL308" s="11">
        <f t="shared" si="630"/>
        <v>0</v>
      </c>
      <c r="AM308" s="12"/>
      <c r="AN308" s="3"/>
      <c r="AO308" s="11">
        <f t="shared" si="631"/>
        <v>0</v>
      </c>
      <c r="AP308" s="12"/>
      <c r="AQ308" s="3"/>
      <c r="AR308" s="11">
        <f t="shared" si="632"/>
        <v>0</v>
      </c>
      <c r="AS308" s="12"/>
      <c r="AT308" s="3"/>
      <c r="AU308" s="11">
        <f t="shared" si="633"/>
        <v>0</v>
      </c>
      <c r="AV308" s="12"/>
      <c r="AW308" s="3"/>
      <c r="AX308" s="11">
        <f t="shared" si="634"/>
        <v>0</v>
      </c>
      <c r="AY308" s="12"/>
      <c r="AZ308" s="3"/>
      <c r="BA308" s="11">
        <f t="shared" si="635"/>
        <v>0</v>
      </c>
      <c r="BB308" s="12"/>
      <c r="BC308" s="3"/>
      <c r="BD308" s="55">
        <f>SUM(H305:H315,K305:K315,N305:N315,Q305:Q315,T305:T315,W305:W315,Z305:Z315,AC305:AC315,Z305:Z315,AF305:AF315)</f>
        <v>0</v>
      </c>
    </row>
    <row r="309" spans="1:56">
      <c r="A309" s="645"/>
      <c r="B309" s="647"/>
      <c r="C309" s="649"/>
      <c r="D309" s="651"/>
      <c r="E309" s="653"/>
      <c r="F309" s="256" t="s">
        <v>39</v>
      </c>
      <c r="G309" s="24"/>
      <c r="H309" s="11">
        <f t="shared" si="620"/>
        <v>0</v>
      </c>
      <c r="I309" s="12"/>
      <c r="J309" s="3"/>
      <c r="K309" s="11">
        <f t="shared" si="621"/>
        <v>0</v>
      </c>
      <c r="L309" s="12"/>
      <c r="M309" s="3"/>
      <c r="N309" s="11">
        <f t="shared" si="622"/>
        <v>0</v>
      </c>
      <c r="O309" s="12"/>
      <c r="P309" s="3"/>
      <c r="Q309" s="11">
        <f t="shared" si="623"/>
        <v>0</v>
      </c>
      <c r="R309" s="12"/>
      <c r="S309" s="3"/>
      <c r="T309" s="11">
        <f t="shared" si="624"/>
        <v>0</v>
      </c>
      <c r="U309" s="12"/>
      <c r="V309" s="3"/>
      <c r="W309" s="11">
        <f t="shared" si="625"/>
        <v>0</v>
      </c>
      <c r="X309" s="95"/>
      <c r="Y309" s="152"/>
      <c r="Z309" s="11">
        <f t="shared" si="626"/>
        <v>0</v>
      </c>
      <c r="AA309" s="153"/>
      <c r="AB309" s="24"/>
      <c r="AC309" s="11">
        <f t="shared" si="627"/>
        <v>0</v>
      </c>
      <c r="AD309" s="12"/>
      <c r="AE309" s="24"/>
      <c r="AF309" s="11">
        <f t="shared" si="628"/>
        <v>0</v>
      </c>
      <c r="AG309" s="12"/>
      <c r="AH309" s="3"/>
      <c r="AI309" s="11">
        <f t="shared" si="629"/>
        <v>0</v>
      </c>
      <c r="AJ309" s="12"/>
      <c r="AK309" s="3"/>
      <c r="AL309" s="11">
        <f t="shared" si="630"/>
        <v>0</v>
      </c>
      <c r="AM309" s="12"/>
      <c r="AN309" s="3"/>
      <c r="AO309" s="11">
        <f t="shared" si="631"/>
        <v>0</v>
      </c>
      <c r="AP309" s="12"/>
      <c r="AQ309" s="3"/>
      <c r="AR309" s="11">
        <f t="shared" si="632"/>
        <v>0</v>
      </c>
      <c r="AS309" s="12"/>
      <c r="AT309" s="3"/>
      <c r="AU309" s="11">
        <f t="shared" si="633"/>
        <v>0</v>
      </c>
      <c r="AV309" s="12"/>
      <c r="AW309" s="3"/>
      <c r="AX309" s="11">
        <f t="shared" si="634"/>
        <v>0</v>
      </c>
      <c r="AY309" s="12"/>
      <c r="AZ309" s="3"/>
      <c r="BA309" s="11">
        <f t="shared" si="635"/>
        <v>0</v>
      </c>
      <c r="BB309" s="12"/>
      <c r="BC309" s="3"/>
      <c r="BD309" s="7" t="s">
        <v>40</v>
      </c>
    </row>
    <row r="310" spans="1:56">
      <c r="A310" s="645"/>
      <c r="B310" s="647"/>
      <c r="C310" s="649"/>
      <c r="D310" s="651"/>
      <c r="E310" s="653"/>
      <c r="F310" s="256" t="s">
        <v>57</v>
      </c>
      <c r="G310" s="24"/>
      <c r="H310" s="11">
        <f t="shared" si="620"/>
        <v>0</v>
      </c>
      <c r="I310" s="12"/>
      <c r="J310" s="3"/>
      <c r="K310" s="11">
        <f t="shared" si="621"/>
        <v>0</v>
      </c>
      <c r="L310" s="12"/>
      <c r="M310" s="3"/>
      <c r="N310" s="11">
        <f t="shared" si="622"/>
        <v>0</v>
      </c>
      <c r="O310" s="12"/>
      <c r="P310" s="3"/>
      <c r="Q310" s="11">
        <f t="shared" si="623"/>
        <v>0</v>
      </c>
      <c r="R310" s="12"/>
      <c r="S310" s="3"/>
      <c r="T310" s="11">
        <f t="shared" si="624"/>
        <v>0</v>
      </c>
      <c r="U310" s="12"/>
      <c r="V310" s="3">
        <f>SUM(198300+154371)</f>
        <v>352671</v>
      </c>
      <c r="W310" s="11">
        <f t="shared" si="625"/>
        <v>0</v>
      </c>
      <c r="X310" s="95">
        <v>352671</v>
      </c>
      <c r="Y310" s="152"/>
      <c r="Z310" s="11">
        <f t="shared" si="626"/>
        <v>0</v>
      </c>
      <c r="AA310" s="153"/>
      <c r="AB310" s="24"/>
      <c r="AC310" s="11">
        <f t="shared" si="627"/>
        <v>0</v>
      </c>
      <c r="AD310" s="12"/>
      <c r="AE310" s="24"/>
      <c r="AF310" s="11">
        <f t="shared" si="628"/>
        <v>0</v>
      </c>
      <c r="AG310" s="12"/>
      <c r="AH310" s="3"/>
      <c r="AI310" s="11">
        <f t="shared" si="629"/>
        <v>0</v>
      </c>
      <c r="AJ310" s="12"/>
      <c r="AK310" s="3"/>
      <c r="AL310" s="11">
        <f t="shared" si="630"/>
        <v>0</v>
      </c>
      <c r="AM310" s="12"/>
      <c r="AN310" s="3"/>
      <c r="AO310" s="11">
        <f t="shared" si="631"/>
        <v>0</v>
      </c>
      <c r="AP310" s="12"/>
      <c r="AQ310" s="3"/>
      <c r="AR310" s="11">
        <f t="shared" si="632"/>
        <v>0</v>
      </c>
      <c r="AS310" s="12"/>
      <c r="AT310" s="3"/>
      <c r="AU310" s="11">
        <f t="shared" si="633"/>
        <v>0</v>
      </c>
      <c r="AV310" s="12"/>
      <c r="AW310" s="3"/>
      <c r="AX310" s="11">
        <f t="shared" si="634"/>
        <v>0</v>
      </c>
      <c r="AY310" s="12"/>
      <c r="AZ310" s="3"/>
      <c r="BA310" s="11">
        <f t="shared" si="635"/>
        <v>0</v>
      </c>
      <c r="BB310" s="12"/>
      <c r="BC310" s="3"/>
      <c r="BD310" s="55">
        <f>SUM(I305:I315,L305:L315,O305:O315,R305:R315,U305:U315,X305:X315,AA305:AA315,AD305:AD315,AG305:AG315)</f>
        <v>2110826</v>
      </c>
    </row>
    <row r="311" spans="1:56">
      <c r="A311" s="645"/>
      <c r="B311" s="647"/>
      <c r="C311" s="649"/>
      <c r="D311" s="651"/>
      <c r="E311" s="653"/>
      <c r="F311" s="256" t="s">
        <v>41</v>
      </c>
      <c r="G311" s="24"/>
      <c r="H311" s="11"/>
      <c r="I311" s="12"/>
      <c r="J311" s="3"/>
      <c r="K311" s="11"/>
      <c r="L311" s="12"/>
      <c r="M311" s="3"/>
      <c r="N311" s="11"/>
      <c r="O311" s="12"/>
      <c r="P311" s="3"/>
      <c r="Q311" s="11"/>
      <c r="R311" s="12"/>
      <c r="S311" s="3"/>
      <c r="T311" s="11"/>
      <c r="U311" s="12"/>
      <c r="V311" s="3"/>
      <c r="W311" s="11"/>
      <c r="X311" s="95"/>
      <c r="Y311" s="262"/>
      <c r="Z311" s="19"/>
      <c r="AA311" s="153"/>
      <c r="AB311" s="24"/>
      <c r="AC311" s="11"/>
      <c r="AD311" s="12"/>
      <c r="AE311" s="24"/>
      <c r="AF311" s="11"/>
      <c r="AG311" s="12"/>
      <c r="AH311" s="3"/>
      <c r="AI311" s="11"/>
      <c r="AJ311" s="12"/>
      <c r="AK311" s="3"/>
      <c r="AL311" s="11"/>
      <c r="AM311" s="12"/>
      <c r="AN311" s="3"/>
      <c r="AO311" s="11"/>
      <c r="AP311" s="12"/>
      <c r="AQ311" s="3"/>
      <c r="AR311" s="11"/>
      <c r="AS311" s="12"/>
      <c r="AT311" s="3"/>
      <c r="AU311" s="11"/>
      <c r="AV311" s="12"/>
      <c r="AW311" s="3"/>
      <c r="AX311" s="11"/>
      <c r="AY311" s="12"/>
      <c r="AZ311" s="3"/>
      <c r="BA311" s="11"/>
      <c r="BB311" s="12"/>
      <c r="BC311" s="3"/>
      <c r="BD311" s="55"/>
    </row>
    <row r="312" spans="1:56">
      <c r="A312" s="645"/>
      <c r="B312" s="647"/>
      <c r="C312" s="649"/>
      <c r="D312" s="651"/>
      <c r="E312" s="653"/>
      <c r="F312" s="256" t="s">
        <v>42</v>
      </c>
      <c r="G312" s="24"/>
      <c r="H312" s="11"/>
      <c r="I312" s="12"/>
      <c r="J312" s="3"/>
      <c r="K312" s="11"/>
      <c r="L312" s="12"/>
      <c r="M312" s="3"/>
      <c r="N312" s="11"/>
      <c r="O312" s="12"/>
      <c r="P312" s="3"/>
      <c r="Q312" s="11"/>
      <c r="R312" s="12"/>
      <c r="S312" s="3"/>
      <c r="T312" s="11"/>
      <c r="U312" s="12"/>
      <c r="V312" s="3"/>
      <c r="W312" s="11"/>
      <c r="X312" s="95"/>
      <c r="Y312" s="263">
        <f>1262685+390755</f>
        <v>1653440</v>
      </c>
      <c r="Z312" s="19">
        <f t="shared" ref="Z312" si="636">Y312-AA312</f>
        <v>0</v>
      </c>
      <c r="AA312" s="153">
        <v>1653440</v>
      </c>
      <c r="AB312" s="24"/>
      <c r="AC312" s="11">
        <v>0</v>
      </c>
      <c r="AD312" s="12"/>
      <c r="AE312" s="398">
        <v>14407</v>
      </c>
      <c r="AF312" s="398">
        <v>0</v>
      </c>
      <c r="AG312" s="398">
        <v>14407</v>
      </c>
      <c r="AH312" s="3"/>
      <c r="AI312" s="11">
        <f t="shared" si="629"/>
        <v>0</v>
      </c>
      <c r="AJ312" s="12"/>
      <c r="AK312" s="3"/>
      <c r="AL312" s="11">
        <f t="shared" si="630"/>
        <v>0</v>
      </c>
      <c r="AM312" s="12"/>
      <c r="AN312" s="3"/>
      <c r="AO312" s="11">
        <f t="shared" si="631"/>
        <v>0</v>
      </c>
      <c r="AP312" s="12"/>
      <c r="AQ312" s="3"/>
      <c r="AR312" s="11">
        <f t="shared" si="632"/>
        <v>0</v>
      </c>
      <c r="AS312" s="12"/>
      <c r="AT312" s="3"/>
      <c r="AU312" s="11">
        <f t="shared" ref="AU312:AU315" si="637">AT312-AV312</f>
        <v>0</v>
      </c>
      <c r="AV312" s="12"/>
      <c r="AW312" s="3"/>
      <c r="AX312" s="11">
        <f t="shared" ref="AX312:AX315" si="638">AW312-AY312</f>
        <v>0</v>
      </c>
      <c r="AY312" s="12"/>
      <c r="AZ312" s="3"/>
      <c r="BA312" s="11">
        <f t="shared" ref="BA312:BA315" si="639">AZ312-BB312</f>
        <v>0</v>
      </c>
      <c r="BB312" s="12"/>
      <c r="BC312" s="3"/>
      <c r="BD312" s="55"/>
    </row>
    <row r="313" spans="1:56">
      <c r="A313" s="645"/>
      <c r="B313" s="647"/>
      <c r="C313" s="649"/>
      <c r="D313" s="651"/>
      <c r="E313" s="653"/>
      <c r="F313" s="256" t="s">
        <v>43</v>
      </c>
      <c r="G313" s="24"/>
      <c r="H313" s="11">
        <f t="shared" si="620"/>
        <v>0</v>
      </c>
      <c r="I313" s="12"/>
      <c r="J313" s="3"/>
      <c r="K313" s="11">
        <f t="shared" si="621"/>
        <v>0</v>
      </c>
      <c r="L313" s="12"/>
      <c r="M313" s="3"/>
      <c r="N313" s="11">
        <f t="shared" si="622"/>
        <v>0</v>
      </c>
      <c r="O313" s="12"/>
      <c r="P313" s="3"/>
      <c r="Q313" s="11">
        <f t="shared" si="623"/>
        <v>0</v>
      </c>
      <c r="R313" s="12"/>
      <c r="S313" s="3"/>
      <c r="T313" s="11">
        <f t="shared" si="624"/>
        <v>0</v>
      </c>
      <c r="U313" s="12"/>
      <c r="V313" s="3"/>
      <c r="W313" s="11">
        <f t="shared" si="625"/>
        <v>0</v>
      </c>
      <c r="X313" s="12"/>
      <c r="Y313" s="21"/>
      <c r="Z313" s="264">
        <f t="shared" si="626"/>
        <v>0</v>
      </c>
      <c r="AA313" s="265"/>
      <c r="AB313" s="24"/>
      <c r="AC313" s="11">
        <f t="shared" ref="AC313:AC315" si="640">AB313-AD313</f>
        <v>0</v>
      </c>
      <c r="AD313" s="12"/>
      <c r="AE313" s="24"/>
      <c r="AF313" s="11">
        <f t="shared" ref="AF313:AF315" si="641">AE313-AG313</f>
        <v>0</v>
      </c>
      <c r="AG313" s="12"/>
      <c r="AH313" s="3"/>
      <c r="AI313" s="11">
        <f t="shared" si="629"/>
        <v>0</v>
      </c>
      <c r="AJ313" s="12"/>
      <c r="AK313" s="3"/>
      <c r="AL313" s="11">
        <f t="shared" si="630"/>
        <v>0</v>
      </c>
      <c r="AM313" s="12"/>
      <c r="AN313" s="3"/>
      <c r="AO313" s="11">
        <f t="shared" si="631"/>
        <v>0</v>
      </c>
      <c r="AP313" s="12"/>
      <c r="AQ313" s="3"/>
      <c r="AR313" s="11">
        <f t="shared" si="632"/>
        <v>0</v>
      </c>
      <c r="AS313" s="12"/>
      <c r="AT313" s="3"/>
      <c r="AU313" s="11">
        <f t="shared" si="637"/>
        <v>0</v>
      </c>
      <c r="AV313" s="12"/>
      <c r="AW313" s="3"/>
      <c r="AX313" s="11">
        <f t="shared" si="638"/>
        <v>0</v>
      </c>
      <c r="AY313" s="12"/>
      <c r="AZ313" s="3"/>
      <c r="BA313" s="11">
        <f t="shared" si="639"/>
        <v>0</v>
      </c>
      <c r="BB313" s="12"/>
      <c r="BC313" s="3"/>
      <c r="BD313" s="7" t="s">
        <v>44</v>
      </c>
    </row>
    <row r="314" spans="1:56">
      <c r="A314" s="645"/>
      <c r="B314" s="647"/>
      <c r="C314" s="649"/>
      <c r="D314" s="651"/>
      <c r="E314" s="653"/>
      <c r="F314" s="256" t="s">
        <v>45</v>
      </c>
      <c r="G314" s="24"/>
      <c r="H314" s="11">
        <f t="shared" si="620"/>
        <v>0</v>
      </c>
      <c r="I314" s="12"/>
      <c r="J314" s="3"/>
      <c r="K314" s="11">
        <f t="shared" si="621"/>
        <v>0</v>
      </c>
      <c r="L314" s="12"/>
      <c r="M314" s="3"/>
      <c r="N314" s="11">
        <f t="shared" si="622"/>
        <v>0</v>
      </c>
      <c r="O314" s="12"/>
      <c r="P314" s="3"/>
      <c r="Q314" s="11">
        <f t="shared" si="623"/>
        <v>0</v>
      </c>
      <c r="R314" s="12"/>
      <c r="S314" s="3"/>
      <c r="T314" s="11">
        <f t="shared" si="624"/>
        <v>0</v>
      </c>
      <c r="U314" s="12"/>
      <c r="V314" s="3"/>
      <c r="W314" s="11">
        <f t="shared" si="625"/>
        <v>0</v>
      </c>
      <c r="X314" s="12"/>
      <c r="Y314" s="3"/>
      <c r="Z314" s="11">
        <f t="shared" si="626"/>
        <v>0</v>
      </c>
      <c r="AA314" s="12"/>
      <c r="AB314" s="24"/>
      <c r="AC314" s="11">
        <f t="shared" si="640"/>
        <v>0</v>
      </c>
      <c r="AD314" s="12"/>
      <c r="AE314" s="24"/>
      <c r="AF314" s="11">
        <f t="shared" si="641"/>
        <v>0</v>
      </c>
      <c r="AG314" s="12"/>
      <c r="AH314" s="3"/>
      <c r="AI314" s="11">
        <f t="shared" si="629"/>
        <v>0</v>
      </c>
      <c r="AJ314" s="12"/>
      <c r="AK314" s="3"/>
      <c r="AL314" s="11">
        <f t="shared" si="630"/>
        <v>0</v>
      </c>
      <c r="AM314" s="12"/>
      <c r="AN314" s="3"/>
      <c r="AO314" s="11">
        <f t="shared" si="631"/>
        <v>0</v>
      </c>
      <c r="AP314" s="12"/>
      <c r="AQ314" s="3"/>
      <c r="AR314" s="11">
        <f t="shared" si="632"/>
        <v>0</v>
      </c>
      <c r="AS314" s="12"/>
      <c r="AT314" s="3"/>
      <c r="AU314" s="11">
        <f t="shared" si="637"/>
        <v>0</v>
      </c>
      <c r="AV314" s="12"/>
      <c r="AW314" s="3"/>
      <c r="AX314" s="11">
        <f t="shared" si="638"/>
        <v>0</v>
      </c>
      <c r="AY314" s="12"/>
      <c r="AZ314" s="3"/>
      <c r="BA314" s="11">
        <f t="shared" si="639"/>
        <v>0</v>
      </c>
      <c r="BB314" s="12"/>
      <c r="BC314" s="3"/>
      <c r="BD314" s="243">
        <f>BD310/BD306</f>
        <v>1</v>
      </c>
    </row>
    <row r="315" spans="1:56">
      <c r="A315" s="646"/>
      <c r="B315" s="648"/>
      <c r="C315" s="650"/>
      <c r="D315" s="652"/>
      <c r="E315" s="654"/>
      <c r="F315" s="258" t="s">
        <v>46</v>
      </c>
      <c r="G315" s="245"/>
      <c r="H315" s="16">
        <f t="shared" si="620"/>
        <v>0</v>
      </c>
      <c r="I315" s="17"/>
      <c r="J315" s="8"/>
      <c r="K315" s="16">
        <f t="shared" si="621"/>
        <v>0</v>
      </c>
      <c r="L315" s="17"/>
      <c r="M315" s="8"/>
      <c r="N315" s="16">
        <f t="shared" si="622"/>
        <v>0</v>
      </c>
      <c r="O315" s="17"/>
      <c r="P315" s="8"/>
      <c r="Q315" s="16">
        <f t="shared" si="623"/>
        <v>0</v>
      </c>
      <c r="R315" s="17"/>
      <c r="S315" s="18"/>
      <c r="T315" s="19">
        <f t="shared" si="624"/>
        <v>0</v>
      </c>
      <c r="U315" s="20"/>
      <c r="V315" s="18"/>
      <c r="W315" s="19">
        <f t="shared" si="625"/>
        <v>0</v>
      </c>
      <c r="X315" s="20"/>
      <c r="Y315" s="18"/>
      <c r="Z315" s="19">
        <f t="shared" si="626"/>
        <v>0</v>
      </c>
      <c r="AA315" s="20"/>
      <c r="AB315" s="245"/>
      <c r="AC315" s="16">
        <f t="shared" si="640"/>
        <v>0</v>
      </c>
      <c r="AD315" s="17"/>
      <c r="AE315" s="245"/>
      <c r="AF315" s="16">
        <f t="shared" si="641"/>
        <v>0</v>
      </c>
      <c r="AG315" s="17"/>
      <c r="AH315" s="8"/>
      <c r="AI315" s="16">
        <f t="shared" si="629"/>
        <v>0</v>
      </c>
      <c r="AJ315" s="17"/>
      <c r="AK315" s="8"/>
      <c r="AL315" s="16">
        <f t="shared" si="630"/>
        <v>0</v>
      </c>
      <c r="AM315" s="17"/>
      <c r="AN315" s="8"/>
      <c r="AO315" s="16">
        <f t="shared" si="631"/>
        <v>0</v>
      </c>
      <c r="AP315" s="17"/>
      <c r="AQ315" s="8"/>
      <c r="AR315" s="16">
        <f t="shared" si="632"/>
        <v>0</v>
      </c>
      <c r="AS315" s="17"/>
      <c r="AT315" s="8"/>
      <c r="AU315" s="16">
        <f t="shared" si="637"/>
        <v>0</v>
      </c>
      <c r="AV315" s="17"/>
      <c r="AW315" s="8"/>
      <c r="AX315" s="16">
        <f t="shared" si="638"/>
        <v>0</v>
      </c>
      <c r="AY315" s="17"/>
      <c r="AZ315" s="8"/>
      <c r="BA315" s="16">
        <f t="shared" si="639"/>
        <v>0</v>
      </c>
      <c r="BB315" s="17"/>
      <c r="BC315" s="8"/>
      <c r="BD315" s="56"/>
    </row>
    <row r="316" spans="1:56">
      <c r="A316" s="660" t="s">
        <v>20</v>
      </c>
      <c r="B316" s="662" t="s">
        <v>21</v>
      </c>
      <c r="C316" s="664" t="s">
        <v>22</v>
      </c>
      <c r="D316" s="662" t="s">
        <v>23</v>
      </c>
      <c r="E316" s="664" t="s">
        <v>24</v>
      </c>
      <c r="F316" s="670" t="s">
        <v>25</v>
      </c>
      <c r="G316" s="635" t="s">
        <v>26</v>
      </c>
      <c r="H316" s="636" t="s">
        <v>27</v>
      </c>
      <c r="I316" s="637" t="s">
        <v>28</v>
      </c>
      <c r="J316" s="635" t="s">
        <v>26</v>
      </c>
      <c r="K316" s="636" t="s">
        <v>27</v>
      </c>
      <c r="L316" s="637" t="s">
        <v>28</v>
      </c>
      <c r="M316" s="635" t="s">
        <v>26</v>
      </c>
      <c r="N316" s="636" t="s">
        <v>27</v>
      </c>
      <c r="O316" s="637" t="s">
        <v>28</v>
      </c>
      <c r="P316" s="635" t="s">
        <v>26</v>
      </c>
      <c r="Q316" s="636" t="s">
        <v>27</v>
      </c>
      <c r="R316" s="637" t="s">
        <v>28</v>
      </c>
      <c r="S316" s="635" t="s">
        <v>26</v>
      </c>
      <c r="T316" s="636" t="s">
        <v>27</v>
      </c>
      <c r="U316" s="637" t="s">
        <v>28</v>
      </c>
      <c r="V316" s="635" t="s">
        <v>26</v>
      </c>
      <c r="W316" s="636" t="s">
        <v>27</v>
      </c>
      <c r="X316" s="723" t="s">
        <v>28</v>
      </c>
      <c r="Y316" s="655" t="s">
        <v>26</v>
      </c>
      <c r="Z316" s="657" t="s">
        <v>27</v>
      </c>
      <c r="AA316" s="658" t="s">
        <v>28</v>
      </c>
      <c r="AB316" s="635" t="s">
        <v>26</v>
      </c>
      <c r="AC316" s="636" t="s">
        <v>27</v>
      </c>
      <c r="AD316" s="637" t="s">
        <v>28</v>
      </c>
      <c r="AE316" s="635" t="s">
        <v>26</v>
      </c>
      <c r="AF316" s="636" t="s">
        <v>27</v>
      </c>
      <c r="AG316" s="637" t="s">
        <v>28</v>
      </c>
      <c r="AH316" s="635" t="s">
        <v>26</v>
      </c>
      <c r="AI316" s="636" t="s">
        <v>27</v>
      </c>
      <c r="AJ316" s="637" t="s">
        <v>28</v>
      </c>
      <c r="AK316" s="635" t="s">
        <v>26</v>
      </c>
      <c r="AL316" s="636" t="s">
        <v>27</v>
      </c>
      <c r="AM316" s="637" t="s">
        <v>28</v>
      </c>
      <c r="AN316" s="635" t="s">
        <v>26</v>
      </c>
      <c r="AO316" s="636" t="s">
        <v>27</v>
      </c>
      <c r="AP316" s="637" t="s">
        <v>28</v>
      </c>
      <c r="AQ316" s="635" t="s">
        <v>26</v>
      </c>
      <c r="AR316" s="636" t="s">
        <v>27</v>
      </c>
      <c r="AS316" s="637" t="s">
        <v>28</v>
      </c>
      <c r="AT316" s="635" t="s">
        <v>26</v>
      </c>
      <c r="AU316" s="636" t="s">
        <v>27</v>
      </c>
      <c r="AV316" s="637" t="s">
        <v>28</v>
      </c>
      <c r="AW316" s="635" t="s">
        <v>26</v>
      </c>
      <c r="AX316" s="636" t="s">
        <v>27</v>
      </c>
      <c r="AY316" s="637" t="s">
        <v>28</v>
      </c>
      <c r="AZ316" s="635" t="s">
        <v>26</v>
      </c>
      <c r="BA316" s="636" t="s">
        <v>27</v>
      </c>
      <c r="BB316" s="637" t="s">
        <v>28</v>
      </c>
      <c r="BC316" s="635" t="s">
        <v>26</v>
      </c>
      <c r="BD316" s="665" t="s">
        <v>29</v>
      </c>
    </row>
    <row r="317" spans="1:56">
      <c r="A317" s="661"/>
      <c r="B317" s="663"/>
      <c r="C317" s="636"/>
      <c r="D317" s="663"/>
      <c r="E317" s="636"/>
      <c r="F317" s="671"/>
      <c r="G317" s="635"/>
      <c r="H317" s="636"/>
      <c r="I317" s="637"/>
      <c r="J317" s="635"/>
      <c r="K317" s="636"/>
      <c r="L317" s="637"/>
      <c r="M317" s="635"/>
      <c r="N317" s="636"/>
      <c r="O317" s="637"/>
      <c r="P317" s="635"/>
      <c r="Q317" s="636"/>
      <c r="R317" s="637"/>
      <c r="S317" s="635"/>
      <c r="T317" s="636"/>
      <c r="U317" s="637"/>
      <c r="V317" s="635"/>
      <c r="W317" s="636"/>
      <c r="X317" s="723"/>
      <c r="Y317" s="656"/>
      <c r="Z317" s="636"/>
      <c r="AA317" s="659"/>
      <c r="AB317" s="635"/>
      <c r="AC317" s="636"/>
      <c r="AD317" s="637"/>
      <c r="AE317" s="635"/>
      <c r="AF317" s="636"/>
      <c r="AG317" s="637"/>
      <c r="AH317" s="635"/>
      <c r="AI317" s="636"/>
      <c r="AJ317" s="637"/>
      <c r="AK317" s="635"/>
      <c r="AL317" s="636"/>
      <c r="AM317" s="637"/>
      <c r="AN317" s="635"/>
      <c r="AO317" s="636"/>
      <c r="AP317" s="637"/>
      <c r="AQ317" s="635"/>
      <c r="AR317" s="636"/>
      <c r="AS317" s="637"/>
      <c r="AT317" s="635"/>
      <c r="AU317" s="636"/>
      <c r="AV317" s="637"/>
      <c r="AW317" s="635"/>
      <c r="AX317" s="636"/>
      <c r="AY317" s="637"/>
      <c r="AZ317" s="635"/>
      <c r="BA317" s="636"/>
      <c r="BB317" s="637"/>
      <c r="BC317" s="635"/>
      <c r="BD317" s="665"/>
    </row>
    <row r="318" spans="1:56">
      <c r="A318" s="645" t="s">
        <v>106</v>
      </c>
      <c r="B318" s="647">
        <v>3177</v>
      </c>
      <c r="C318" s="649">
        <v>2301301</v>
      </c>
      <c r="D318" s="651" t="s">
        <v>107</v>
      </c>
      <c r="E318" s="653" t="s">
        <v>49</v>
      </c>
      <c r="F318" s="256" t="s">
        <v>33</v>
      </c>
      <c r="G318" s="24"/>
      <c r="H318" s="9">
        <f t="shared" ref="H318:H323" si="642">G318-I318</f>
        <v>0</v>
      </c>
      <c r="I318" s="10"/>
      <c r="J318" s="3"/>
      <c r="K318" s="9">
        <f t="shared" ref="K318:K323" si="643">J318-L318</f>
        <v>0</v>
      </c>
      <c r="L318" s="10"/>
      <c r="M318" s="3"/>
      <c r="N318" s="9">
        <f t="shared" ref="N318:N323" si="644">M318-O318</f>
        <v>0</v>
      </c>
      <c r="O318" s="10"/>
      <c r="P318" s="3"/>
      <c r="Q318" s="9">
        <f t="shared" ref="Q318:Q323" si="645">P318-R318</f>
        <v>0</v>
      </c>
      <c r="R318" s="10"/>
      <c r="S318" s="3"/>
      <c r="T318" s="9">
        <f t="shared" ref="T318:T323" si="646">S318-U318</f>
        <v>0</v>
      </c>
      <c r="U318" s="10"/>
      <c r="V318" s="3"/>
      <c r="W318" s="9">
        <f t="shared" ref="W318:W323" si="647">V318-X318</f>
        <v>0</v>
      </c>
      <c r="X318" s="94"/>
      <c r="Y318" s="152"/>
      <c r="Z318" s="9">
        <f t="shared" ref="Z318:Z328" si="648">Y318-AA318</f>
        <v>0</v>
      </c>
      <c r="AA318" s="259"/>
      <c r="AB318" s="24"/>
      <c r="AC318" s="9">
        <f t="shared" ref="AC318:AC323" si="649">AB318-AD318</f>
        <v>0</v>
      </c>
      <c r="AD318" s="10"/>
      <c r="AE318" s="24"/>
      <c r="AF318" s="9">
        <f t="shared" ref="AF318:AF323" si="650">AE318-AG318</f>
        <v>0</v>
      </c>
      <c r="AG318" s="10"/>
      <c r="AH318" s="3"/>
      <c r="AI318" s="9">
        <f t="shared" ref="AI318:AI328" si="651">AH318-AJ318</f>
        <v>0</v>
      </c>
      <c r="AJ318" s="10"/>
      <c r="AK318" s="3"/>
      <c r="AL318" s="9">
        <f t="shared" ref="AL318:AL328" si="652">AK318-AM318</f>
        <v>0</v>
      </c>
      <c r="AM318" s="10"/>
      <c r="AN318" s="3"/>
      <c r="AO318" s="9">
        <f t="shared" ref="AO318:AO328" si="653">AN318-AP318</f>
        <v>0</v>
      </c>
      <c r="AP318" s="10"/>
      <c r="AQ318" s="3"/>
      <c r="AR318" s="9">
        <f t="shared" ref="AR318:AR328" si="654">AQ318-AS318</f>
        <v>0</v>
      </c>
      <c r="AS318" s="10"/>
      <c r="AT318" s="3"/>
      <c r="AU318" s="9">
        <f t="shared" ref="AU318:AU323" si="655">AT318-AV318</f>
        <v>0</v>
      </c>
      <c r="AV318" s="10"/>
      <c r="AW318" s="3"/>
      <c r="AX318" s="9">
        <f t="shared" ref="AX318:AX323" si="656">AW318-AY318</f>
        <v>0</v>
      </c>
      <c r="AY318" s="10"/>
      <c r="AZ318" s="3"/>
      <c r="BA318" s="9">
        <f t="shared" ref="BA318:BA323" si="657">AZ318-BB318</f>
        <v>0</v>
      </c>
      <c r="BB318" s="10"/>
      <c r="BC318" s="3"/>
      <c r="BD318" s="4" t="s">
        <v>34</v>
      </c>
    </row>
    <row r="319" spans="1:56">
      <c r="A319" s="645"/>
      <c r="B319" s="647"/>
      <c r="C319" s="649"/>
      <c r="D319" s="651"/>
      <c r="E319" s="653"/>
      <c r="F319" s="256" t="s">
        <v>35</v>
      </c>
      <c r="G319" s="24"/>
      <c r="H319" s="11">
        <f t="shared" si="642"/>
        <v>0</v>
      </c>
      <c r="I319" s="12"/>
      <c r="J319" s="3"/>
      <c r="K319" s="11">
        <f t="shared" si="643"/>
        <v>0</v>
      </c>
      <c r="L319" s="12"/>
      <c r="M319" s="3"/>
      <c r="N319" s="11">
        <f t="shared" si="644"/>
        <v>0</v>
      </c>
      <c r="O319" s="12"/>
      <c r="P319" s="3"/>
      <c r="Q319" s="11">
        <f t="shared" si="645"/>
        <v>0</v>
      </c>
      <c r="R319" s="12"/>
      <c r="S319" s="3"/>
      <c r="T319" s="11">
        <f t="shared" si="646"/>
        <v>0</v>
      </c>
      <c r="U319" s="12"/>
      <c r="V319" s="3"/>
      <c r="W319" s="11">
        <f t="shared" si="647"/>
        <v>0</v>
      </c>
      <c r="X319" s="95"/>
      <c r="Y319" s="152"/>
      <c r="Z319" s="11">
        <f t="shared" si="648"/>
        <v>0</v>
      </c>
      <c r="AA319" s="153"/>
      <c r="AB319" s="24"/>
      <c r="AC319" s="11">
        <f t="shared" si="649"/>
        <v>0</v>
      </c>
      <c r="AD319" s="12"/>
      <c r="AE319" s="24"/>
      <c r="AF319" s="11">
        <f t="shared" si="650"/>
        <v>0</v>
      </c>
      <c r="AG319" s="12"/>
      <c r="AH319" s="3"/>
      <c r="AI319" s="11">
        <f t="shared" si="651"/>
        <v>0</v>
      </c>
      <c r="AJ319" s="12"/>
      <c r="AK319" s="3"/>
      <c r="AL319" s="11">
        <f t="shared" si="652"/>
        <v>0</v>
      </c>
      <c r="AM319" s="12"/>
      <c r="AN319" s="3"/>
      <c r="AO319" s="11">
        <f t="shared" si="653"/>
        <v>0</v>
      </c>
      <c r="AP319" s="12"/>
      <c r="AQ319" s="3"/>
      <c r="AR319" s="11">
        <f t="shared" si="654"/>
        <v>0</v>
      </c>
      <c r="AS319" s="12"/>
      <c r="AT319" s="3"/>
      <c r="AU319" s="11">
        <f t="shared" si="655"/>
        <v>0</v>
      </c>
      <c r="AV319" s="12"/>
      <c r="AW319" s="3"/>
      <c r="AX319" s="11">
        <f t="shared" si="656"/>
        <v>0</v>
      </c>
      <c r="AY319" s="12"/>
      <c r="AZ319" s="3"/>
      <c r="BA319" s="11">
        <f t="shared" si="657"/>
        <v>0</v>
      </c>
      <c r="BB319" s="12"/>
      <c r="BC319" s="3"/>
      <c r="BD319" s="55">
        <f>SUM(G318:G328,J318:J328,M318:M328,P318:P328,S318:S328,V318:V328,Y318:Y328,AB318:AB328,AE318:AE328)</f>
        <v>0</v>
      </c>
    </row>
    <row r="320" spans="1:56">
      <c r="A320" s="645"/>
      <c r="B320" s="647"/>
      <c r="C320" s="649"/>
      <c r="D320" s="651"/>
      <c r="E320" s="653"/>
      <c r="F320" s="256" t="s">
        <v>36</v>
      </c>
      <c r="G320" s="24"/>
      <c r="H320" s="11">
        <f t="shared" si="642"/>
        <v>0</v>
      </c>
      <c r="I320" s="12"/>
      <c r="J320" s="3"/>
      <c r="K320" s="11">
        <f t="shared" si="643"/>
        <v>0</v>
      </c>
      <c r="L320" s="12"/>
      <c r="M320" s="3"/>
      <c r="N320" s="11">
        <f t="shared" si="644"/>
        <v>0</v>
      </c>
      <c r="O320" s="12"/>
      <c r="P320" s="3"/>
      <c r="Q320" s="11">
        <f t="shared" si="645"/>
        <v>0</v>
      </c>
      <c r="R320" s="12"/>
      <c r="S320" s="3"/>
      <c r="T320" s="11">
        <f t="shared" si="646"/>
        <v>0</v>
      </c>
      <c r="U320" s="12"/>
      <c r="V320" s="3"/>
      <c r="W320" s="11">
        <f t="shared" si="647"/>
        <v>0</v>
      </c>
      <c r="X320" s="95"/>
      <c r="Y320" s="152"/>
      <c r="Z320" s="11">
        <f t="shared" si="648"/>
        <v>0</v>
      </c>
      <c r="AA320" s="153"/>
      <c r="AB320" s="24"/>
      <c r="AC320" s="11">
        <f t="shared" si="649"/>
        <v>0</v>
      </c>
      <c r="AD320" s="12"/>
      <c r="AE320" s="24"/>
      <c r="AF320" s="11">
        <f t="shared" si="650"/>
        <v>0</v>
      </c>
      <c r="AG320" s="12"/>
      <c r="AH320" s="3"/>
      <c r="AI320" s="11">
        <f t="shared" si="651"/>
        <v>0</v>
      </c>
      <c r="AJ320" s="12"/>
      <c r="AK320" s="3"/>
      <c r="AL320" s="11">
        <f t="shared" si="652"/>
        <v>0</v>
      </c>
      <c r="AM320" s="12"/>
      <c r="AN320" s="3"/>
      <c r="AO320" s="11">
        <f t="shared" si="653"/>
        <v>0</v>
      </c>
      <c r="AP320" s="12"/>
      <c r="AQ320" s="3"/>
      <c r="AR320" s="11">
        <f t="shared" si="654"/>
        <v>0</v>
      </c>
      <c r="AS320" s="12"/>
      <c r="AT320" s="3"/>
      <c r="AU320" s="11">
        <f t="shared" si="655"/>
        <v>0</v>
      </c>
      <c r="AV320" s="12"/>
      <c r="AW320" s="3"/>
      <c r="AX320" s="11">
        <f t="shared" si="656"/>
        <v>0</v>
      </c>
      <c r="AY320" s="12"/>
      <c r="AZ320" s="3"/>
      <c r="BA320" s="11">
        <f t="shared" si="657"/>
        <v>0</v>
      </c>
      <c r="BB320" s="12"/>
      <c r="BC320" s="3"/>
      <c r="BD320" s="7" t="s">
        <v>37</v>
      </c>
    </row>
    <row r="321" spans="1:56">
      <c r="A321" s="645"/>
      <c r="B321" s="647"/>
      <c r="C321" s="649"/>
      <c r="D321" s="651"/>
      <c r="E321" s="653"/>
      <c r="F321" s="256" t="s">
        <v>38</v>
      </c>
      <c r="G321" s="24"/>
      <c r="H321" s="11">
        <f t="shared" si="642"/>
        <v>0</v>
      </c>
      <c r="I321" s="12"/>
      <c r="J321" s="3"/>
      <c r="K321" s="11">
        <f t="shared" si="643"/>
        <v>0</v>
      </c>
      <c r="L321" s="12"/>
      <c r="M321" s="3"/>
      <c r="N321" s="11">
        <f t="shared" si="644"/>
        <v>0</v>
      </c>
      <c r="O321" s="12"/>
      <c r="P321" s="3"/>
      <c r="Q321" s="11">
        <f t="shared" si="645"/>
        <v>0</v>
      </c>
      <c r="R321" s="12"/>
      <c r="S321" s="3"/>
      <c r="T321" s="11">
        <f t="shared" si="646"/>
        <v>0</v>
      </c>
      <c r="U321" s="12"/>
      <c r="V321" s="3"/>
      <c r="W321" s="11">
        <f t="shared" si="647"/>
        <v>0</v>
      </c>
      <c r="X321" s="95"/>
      <c r="Y321" s="152"/>
      <c r="Z321" s="11">
        <f t="shared" si="648"/>
        <v>0</v>
      </c>
      <c r="AA321" s="153"/>
      <c r="AB321" s="24"/>
      <c r="AC321" s="11">
        <f t="shared" si="649"/>
        <v>0</v>
      </c>
      <c r="AD321" s="12"/>
      <c r="AE321" s="24"/>
      <c r="AF321" s="11">
        <f t="shared" si="650"/>
        <v>0</v>
      </c>
      <c r="AG321" s="12"/>
      <c r="AH321" s="3"/>
      <c r="AI321" s="11">
        <f t="shared" si="651"/>
        <v>0</v>
      </c>
      <c r="AJ321" s="12"/>
      <c r="AK321" s="397"/>
      <c r="AL321" s="129">
        <f t="shared" si="652"/>
        <v>0</v>
      </c>
      <c r="AM321" s="130"/>
      <c r="AN321" s="3"/>
      <c r="AO321" s="11">
        <f t="shared" si="653"/>
        <v>0</v>
      </c>
      <c r="AP321" s="12"/>
      <c r="AQ321" s="3"/>
      <c r="AR321" s="11">
        <f t="shared" si="654"/>
        <v>0</v>
      </c>
      <c r="AS321" s="12"/>
      <c r="AT321" s="3"/>
      <c r="AU321" s="11">
        <f t="shared" si="655"/>
        <v>0</v>
      </c>
      <c r="AV321" s="12"/>
      <c r="AW321" s="3"/>
      <c r="AX321" s="11">
        <f t="shared" si="656"/>
        <v>0</v>
      </c>
      <c r="AY321" s="12"/>
      <c r="AZ321" s="3"/>
      <c r="BA321" s="11">
        <f t="shared" si="657"/>
        <v>0</v>
      </c>
      <c r="BB321" s="12"/>
      <c r="BC321" s="3"/>
      <c r="BD321" s="55">
        <f>SUM(H318:H328,K318:K328,N318:N328,Q318:Q328,T318:T328,W318:W328,Z318:Z328,AC318:AC328,Z318:Z328,AF318:AF328)</f>
        <v>0</v>
      </c>
    </row>
    <row r="322" spans="1:56">
      <c r="A322" s="645"/>
      <c r="B322" s="647"/>
      <c r="C322" s="649"/>
      <c r="D322" s="651"/>
      <c r="E322" s="653"/>
      <c r="F322" s="256" t="s">
        <v>39</v>
      </c>
      <c r="G322" s="24"/>
      <c r="H322" s="11">
        <f t="shared" si="642"/>
        <v>0</v>
      </c>
      <c r="I322" s="12"/>
      <c r="J322" s="3"/>
      <c r="K322" s="11">
        <f t="shared" si="643"/>
        <v>0</v>
      </c>
      <c r="L322" s="12"/>
      <c r="M322" s="3"/>
      <c r="N322" s="11">
        <f t="shared" si="644"/>
        <v>0</v>
      </c>
      <c r="O322" s="12"/>
      <c r="P322" s="3"/>
      <c r="Q322" s="11">
        <f t="shared" si="645"/>
        <v>0</v>
      </c>
      <c r="R322" s="12"/>
      <c r="S322" s="3"/>
      <c r="T322" s="11">
        <f t="shared" si="646"/>
        <v>0</v>
      </c>
      <c r="U322" s="12"/>
      <c r="V322" s="3"/>
      <c r="W322" s="11">
        <f t="shared" si="647"/>
        <v>0</v>
      </c>
      <c r="X322" s="95"/>
      <c r="Y322" s="152"/>
      <c r="Z322" s="11">
        <f t="shared" si="648"/>
        <v>0</v>
      </c>
      <c r="AA322" s="153"/>
      <c r="AB322" s="24"/>
      <c r="AC322" s="11">
        <f t="shared" si="649"/>
        <v>0</v>
      </c>
      <c r="AD322" s="12"/>
      <c r="AE322" s="24"/>
      <c r="AF322" s="11">
        <f t="shared" si="650"/>
        <v>0</v>
      </c>
      <c r="AG322" s="12"/>
      <c r="AH322" s="3"/>
      <c r="AI322" s="11">
        <f t="shared" si="651"/>
        <v>0</v>
      </c>
      <c r="AJ322" s="12"/>
      <c r="AK322" s="3"/>
      <c r="AL322" s="11">
        <f t="shared" si="652"/>
        <v>0</v>
      </c>
      <c r="AM322" s="12"/>
      <c r="AN322" s="3"/>
      <c r="AO322" s="11">
        <f t="shared" si="653"/>
        <v>0</v>
      </c>
      <c r="AP322" s="12"/>
      <c r="AQ322" s="3"/>
      <c r="AR322" s="11">
        <f t="shared" si="654"/>
        <v>0</v>
      </c>
      <c r="AS322" s="12"/>
      <c r="AT322" s="3"/>
      <c r="AU322" s="11">
        <f t="shared" si="655"/>
        <v>0</v>
      </c>
      <c r="AV322" s="12"/>
      <c r="AW322" s="3"/>
      <c r="AX322" s="11">
        <f t="shared" si="656"/>
        <v>0</v>
      </c>
      <c r="AY322" s="12"/>
      <c r="AZ322" s="3"/>
      <c r="BA322" s="11">
        <f t="shared" si="657"/>
        <v>0</v>
      </c>
      <c r="BB322" s="12"/>
      <c r="BC322" s="3"/>
      <c r="BD322" s="7" t="s">
        <v>40</v>
      </c>
    </row>
    <row r="323" spans="1:56">
      <c r="A323" s="645"/>
      <c r="B323" s="647"/>
      <c r="C323" s="649"/>
      <c r="D323" s="651"/>
      <c r="E323" s="653"/>
      <c r="F323" s="256" t="s">
        <v>57</v>
      </c>
      <c r="G323" s="24"/>
      <c r="H323" s="11">
        <f t="shared" si="642"/>
        <v>0</v>
      </c>
      <c r="I323" s="12"/>
      <c r="J323" s="3"/>
      <c r="K323" s="11">
        <f t="shared" si="643"/>
        <v>0</v>
      </c>
      <c r="L323" s="12"/>
      <c r="M323" s="3"/>
      <c r="N323" s="11">
        <f t="shared" si="644"/>
        <v>0</v>
      </c>
      <c r="O323" s="12"/>
      <c r="P323" s="3"/>
      <c r="Q323" s="11">
        <f t="shared" si="645"/>
        <v>0</v>
      </c>
      <c r="R323" s="12"/>
      <c r="S323" s="3"/>
      <c r="T323" s="11">
        <f t="shared" si="646"/>
        <v>0</v>
      </c>
      <c r="U323" s="12"/>
      <c r="V323" s="3"/>
      <c r="W323" s="11">
        <f t="shared" si="647"/>
        <v>0</v>
      </c>
      <c r="X323" s="95"/>
      <c r="Y323" s="152"/>
      <c r="Z323" s="19">
        <f t="shared" si="648"/>
        <v>0</v>
      </c>
      <c r="AA323" s="266"/>
      <c r="AB323" s="24"/>
      <c r="AC323" s="11">
        <f t="shared" si="649"/>
        <v>0</v>
      </c>
      <c r="AD323" s="12"/>
      <c r="AE323" s="24"/>
      <c r="AF323" s="11">
        <f t="shared" si="650"/>
        <v>0</v>
      </c>
      <c r="AG323" s="12"/>
      <c r="AH323" s="3"/>
      <c r="AI323" s="11">
        <f t="shared" si="651"/>
        <v>0</v>
      </c>
      <c r="AJ323" s="12"/>
      <c r="AK323" s="3"/>
      <c r="AL323" s="11">
        <f t="shared" si="652"/>
        <v>0</v>
      </c>
      <c r="AM323" s="12"/>
      <c r="AN323" s="3"/>
      <c r="AO323" s="11">
        <f t="shared" si="653"/>
        <v>0</v>
      </c>
      <c r="AP323" s="12"/>
      <c r="AQ323" s="3"/>
      <c r="AR323" s="11">
        <f t="shared" si="654"/>
        <v>0</v>
      </c>
      <c r="AS323" s="12"/>
      <c r="AT323" s="3"/>
      <c r="AU323" s="11">
        <f t="shared" si="655"/>
        <v>0</v>
      </c>
      <c r="AV323" s="12"/>
      <c r="AW323" s="3"/>
      <c r="AX323" s="11">
        <f t="shared" si="656"/>
        <v>0</v>
      </c>
      <c r="AY323" s="12"/>
      <c r="AZ323" s="3"/>
      <c r="BA323" s="11">
        <f t="shared" si="657"/>
        <v>0</v>
      </c>
      <c r="BB323" s="12"/>
      <c r="BC323" s="3"/>
      <c r="BD323" s="55">
        <f>SUM(I318:I328,L318:L328,O318:O328,R318:R328,U318:U328,X318:X328,AA318:AA328,AD318:AD328,AG318:AG328)</f>
        <v>0</v>
      </c>
    </row>
    <row r="324" spans="1:56">
      <c r="A324" s="645"/>
      <c r="B324" s="647"/>
      <c r="C324" s="649"/>
      <c r="D324" s="651"/>
      <c r="E324" s="653"/>
      <c r="F324" s="256" t="s">
        <v>41</v>
      </c>
      <c r="G324" s="24"/>
      <c r="H324" s="11"/>
      <c r="I324" s="12"/>
      <c r="J324" s="3"/>
      <c r="K324" s="11"/>
      <c r="L324" s="12"/>
      <c r="M324" s="3"/>
      <c r="N324" s="11"/>
      <c r="O324" s="12"/>
      <c r="P324" s="3"/>
      <c r="Q324" s="11"/>
      <c r="R324" s="12"/>
      <c r="S324" s="3"/>
      <c r="T324" s="11"/>
      <c r="U324" s="12"/>
      <c r="V324" s="3"/>
      <c r="W324" s="11"/>
      <c r="X324" s="95"/>
      <c r="Y324" s="262"/>
      <c r="Z324" s="267"/>
      <c r="AA324" s="268"/>
      <c r="AB324" s="24"/>
      <c r="AC324" s="11"/>
      <c r="AD324" s="12"/>
      <c r="AE324" s="24"/>
      <c r="AF324" s="11"/>
      <c r="AG324" s="12"/>
      <c r="AH324" s="3"/>
      <c r="AI324" s="11"/>
      <c r="AJ324" s="12"/>
      <c r="AK324" s="3"/>
      <c r="AL324" s="11"/>
      <c r="AM324" s="12"/>
      <c r="AN324" s="3"/>
      <c r="AO324" s="11"/>
      <c r="AP324" s="12"/>
      <c r="AQ324" s="3"/>
      <c r="AR324" s="11"/>
      <c r="AS324" s="12"/>
      <c r="AT324" s="3"/>
      <c r="AU324" s="11"/>
      <c r="AV324" s="12"/>
      <c r="AW324" s="3"/>
      <c r="AX324" s="11"/>
      <c r="AY324" s="12"/>
      <c r="AZ324" s="3"/>
      <c r="BA324" s="11"/>
      <c r="BB324" s="12"/>
      <c r="BC324" s="3"/>
      <c r="BD324" s="55"/>
    </row>
    <row r="325" spans="1:56">
      <c r="A325" s="645"/>
      <c r="B325" s="647"/>
      <c r="C325" s="649"/>
      <c r="D325" s="651"/>
      <c r="E325" s="653"/>
      <c r="F325" s="256" t="s">
        <v>42</v>
      </c>
      <c r="G325" s="24"/>
      <c r="H325" s="11"/>
      <c r="I325" s="12"/>
      <c r="J325" s="3"/>
      <c r="K325" s="11"/>
      <c r="L325" s="12"/>
      <c r="M325" s="3"/>
      <c r="N325" s="11"/>
      <c r="O325" s="12"/>
      <c r="P325" s="3"/>
      <c r="Q325" s="11"/>
      <c r="R325" s="12"/>
      <c r="S325" s="3"/>
      <c r="T325" s="11"/>
      <c r="U325" s="12"/>
      <c r="V325" s="3"/>
      <c r="W325" s="11"/>
      <c r="X325" s="95"/>
      <c r="Y325" s="269"/>
      <c r="Z325" s="270">
        <f t="shared" si="648"/>
        <v>0</v>
      </c>
      <c r="AA325" s="271"/>
      <c r="AB325" s="24"/>
      <c r="AC325" s="11">
        <v>0</v>
      </c>
      <c r="AD325" s="12"/>
      <c r="AE325" s="24"/>
      <c r="AF325" s="11">
        <v>0</v>
      </c>
      <c r="AG325" s="12"/>
      <c r="AH325" s="3"/>
      <c r="AI325" s="11">
        <f t="shared" si="651"/>
        <v>0</v>
      </c>
      <c r="AJ325" s="12"/>
      <c r="AK325" s="3"/>
      <c r="AL325" s="11">
        <f t="shared" si="652"/>
        <v>0</v>
      </c>
      <c r="AM325" s="12"/>
      <c r="AN325" s="397"/>
      <c r="AO325" s="129">
        <f t="shared" si="653"/>
        <v>0</v>
      </c>
      <c r="AP325" s="130"/>
      <c r="AQ325" s="3"/>
      <c r="AR325" s="11">
        <f t="shared" si="654"/>
        <v>0</v>
      </c>
      <c r="AS325" s="12"/>
      <c r="AT325" s="3"/>
      <c r="AU325" s="11">
        <f t="shared" ref="AU325:AU328" si="658">AT325-AV325</f>
        <v>0</v>
      </c>
      <c r="AV325" s="12"/>
      <c r="AW325" s="3"/>
      <c r="AX325" s="11">
        <f t="shared" ref="AX325:AX328" si="659">AW325-AY325</f>
        <v>0</v>
      </c>
      <c r="AY325" s="12"/>
      <c r="AZ325" s="3"/>
      <c r="BA325" s="11">
        <f t="shared" ref="BA325:BA328" si="660">AZ325-BB325</f>
        <v>0</v>
      </c>
      <c r="BB325" s="12"/>
      <c r="BC325" s="3"/>
      <c r="BD325" s="55"/>
    </row>
    <row r="326" spans="1:56">
      <c r="A326" s="645"/>
      <c r="B326" s="647"/>
      <c r="C326" s="649"/>
      <c r="D326" s="651"/>
      <c r="E326" s="653"/>
      <c r="F326" s="256" t="s">
        <v>43</v>
      </c>
      <c r="G326" s="24"/>
      <c r="H326" s="11">
        <f t="shared" ref="H326:H328" si="661">G326-I326</f>
        <v>0</v>
      </c>
      <c r="I326" s="12"/>
      <c r="J326" s="3"/>
      <c r="K326" s="11">
        <f t="shared" ref="K326:K328" si="662">J326-L326</f>
        <v>0</v>
      </c>
      <c r="L326" s="12"/>
      <c r="M326" s="3"/>
      <c r="N326" s="11">
        <f t="shared" ref="N326:N328" si="663">M326-O326</f>
        <v>0</v>
      </c>
      <c r="O326" s="12"/>
      <c r="P326" s="3"/>
      <c r="Q326" s="11">
        <f t="shared" ref="Q326:Q328" si="664">P326-R326</f>
        <v>0</v>
      </c>
      <c r="R326" s="12"/>
      <c r="S326" s="3"/>
      <c r="T326" s="11">
        <f t="shared" ref="T326:T328" si="665">S326-U326</f>
        <v>0</v>
      </c>
      <c r="U326" s="12"/>
      <c r="V326" s="3"/>
      <c r="W326" s="11">
        <f t="shared" ref="W326:W328" si="666">V326-X326</f>
        <v>0</v>
      </c>
      <c r="X326" s="12"/>
      <c r="Y326" s="272"/>
      <c r="Z326" s="273">
        <f t="shared" si="648"/>
        <v>0</v>
      </c>
      <c r="AA326" s="274"/>
      <c r="AB326" s="275"/>
      <c r="AC326" s="11">
        <f t="shared" ref="AC326:AC328" si="667">AB326-AD326</f>
        <v>0</v>
      </c>
      <c r="AD326" s="12"/>
      <c r="AE326" s="24"/>
      <c r="AF326" s="11">
        <f t="shared" ref="AF326:AF328" si="668">AE326-AG326</f>
        <v>0</v>
      </c>
      <c r="AG326" s="12"/>
      <c r="AH326" s="3"/>
      <c r="AI326" s="11">
        <f t="shared" si="651"/>
        <v>0</v>
      </c>
      <c r="AJ326" s="12"/>
      <c r="AK326" s="3"/>
      <c r="AL326" s="11">
        <f t="shared" si="652"/>
        <v>0</v>
      </c>
      <c r="AM326" s="12"/>
      <c r="AN326" s="3"/>
      <c r="AO326" s="11">
        <f t="shared" si="653"/>
        <v>0</v>
      </c>
      <c r="AP326" s="12"/>
      <c r="AQ326" s="3"/>
      <c r="AR326" s="11">
        <f t="shared" si="654"/>
        <v>0</v>
      </c>
      <c r="AS326" s="12"/>
      <c r="AT326" s="3"/>
      <c r="AU326" s="11">
        <f t="shared" si="658"/>
        <v>0</v>
      </c>
      <c r="AV326" s="12"/>
      <c r="AW326" s="3"/>
      <c r="AX326" s="11">
        <f t="shared" si="659"/>
        <v>0</v>
      </c>
      <c r="AY326" s="12"/>
      <c r="AZ326" s="3"/>
      <c r="BA326" s="11">
        <f t="shared" si="660"/>
        <v>0</v>
      </c>
      <c r="BB326" s="12"/>
      <c r="BC326" s="3"/>
      <c r="BD326" s="7" t="s">
        <v>44</v>
      </c>
    </row>
    <row r="327" spans="1:56">
      <c r="A327" s="645"/>
      <c r="B327" s="647"/>
      <c r="C327" s="649"/>
      <c r="D327" s="651"/>
      <c r="E327" s="653"/>
      <c r="F327" s="256" t="s">
        <v>45</v>
      </c>
      <c r="G327" s="24"/>
      <c r="H327" s="11">
        <f t="shared" si="661"/>
        <v>0</v>
      </c>
      <c r="I327" s="12"/>
      <c r="J327" s="3"/>
      <c r="K327" s="11">
        <f t="shared" si="662"/>
        <v>0</v>
      </c>
      <c r="L327" s="12"/>
      <c r="M327" s="3"/>
      <c r="N327" s="11">
        <f t="shared" si="663"/>
        <v>0</v>
      </c>
      <c r="O327" s="12"/>
      <c r="P327" s="3"/>
      <c r="Q327" s="11">
        <f t="shared" si="664"/>
        <v>0</v>
      </c>
      <c r="R327" s="12"/>
      <c r="S327" s="3"/>
      <c r="T327" s="11">
        <f t="shared" si="665"/>
        <v>0</v>
      </c>
      <c r="U327" s="12"/>
      <c r="V327" s="3"/>
      <c r="W327" s="11">
        <f t="shared" si="666"/>
        <v>0</v>
      </c>
      <c r="X327" s="12"/>
      <c r="Y327" s="3"/>
      <c r="Z327" s="276">
        <f t="shared" si="648"/>
        <v>0</v>
      </c>
      <c r="AA327" s="265"/>
      <c r="AB327" s="24"/>
      <c r="AC327" s="11">
        <f t="shared" si="667"/>
        <v>0</v>
      </c>
      <c r="AD327" s="12"/>
      <c r="AE327" s="24"/>
      <c r="AF327" s="11">
        <f t="shared" si="668"/>
        <v>0</v>
      </c>
      <c r="AG327" s="12"/>
      <c r="AH327" s="3"/>
      <c r="AI327" s="11">
        <f t="shared" si="651"/>
        <v>0</v>
      </c>
      <c r="AJ327" s="12"/>
      <c r="AK327" s="3"/>
      <c r="AL327" s="11">
        <f t="shared" si="652"/>
        <v>0</v>
      </c>
      <c r="AM327" s="12"/>
      <c r="AN327" s="3"/>
      <c r="AO327" s="11">
        <f t="shared" si="653"/>
        <v>0</v>
      </c>
      <c r="AP327" s="12"/>
      <c r="AQ327" s="3"/>
      <c r="AR327" s="11">
        <f t="shared" si="654"/>
        <v>0</v>
      </c>
      <c r="AS327" s="12"/>
      <c r="AT327" s="3"/>
      <c r="AU327" s="11">
        <f t="shared" si="658"/>
        <v>0</v>
      </c>
      <c r="AV327" s="12"/>
      <c r="AW327" s="3"/>
      <c r="AX327" s="11">
        <f t="shared" si="659"/>
        <v>0</v>
      </c>
      <c r="AY327" s="12"/>
      <c r="AZ327" s="3"/>
      <c r="BA327" s="11">
        <f t="shared" si="660"/>
        <v>0</v>
      </c>
      <c r="BB327" s="12"/>
      <c r="BC327" s="3"/>
      <c r="BD327" s="243" t="e">
        <f>BD323/BD319</f>
        <v>#DIV/0!</v>
      </c>
    </row>
    <row r="328" spans="1:56">
      <c r="A328" s="646"/>
      <c r="B328" s="648"/>
      <c r="C328" s="650"/>
      <c r="D328" s="652"/>
      <c r="E328" s="654"/>
      <c r="F328" s="258" t="s">
        <v>46</v>
      </c>
      <c r="G328" s="245"/>
      <c r="H328" s="16">
        <f t="shared" si="661"/>
        <v>0</v>
      </c>
      <c r="I328" s="17"/>
      <c r="J328" s="8"/>
      <c r="K328" s="16">
        <f t="shared" si="662"/>
        <v>0</v>
      </c>
      <c r="L328" s="17"/>
      <c r="M328" s="8"/>
      <c r="N328" s="16">
        <f t="shared" si="663"/>
        <v>0</v>
      </c>
      <c r="O328" s="17"/>
      <c r="P328" s="8"/>
      <c r="Q328" s="16">
        <f t="shared" si="664"/>
        <v>0</v>
      </c>
      <c r="R328" s="17"/>
      <c r="S328" s="18"/>
      <c r="T328" s="19">
        <f t="shared" si="665"/>
        <v>0</v>
      </c>
      <c r="U328" s="20"/>
      <c r="V328" s="18"/>
      <c r="W328" s="19">
        <f t="shared" si="666"/>
        <v>0</v>
      </c>
      <c r="X328" s="20"/>
      <c r="Y328" s="18"/>
      <c r="Z328" s="19">
        <f t="shared" si="648"/>
        <v>0</v>
      </c>
      <c r="AA328" s="20"/>
      <c r="AB328" s="245"/>
      <c r="AC328" s="16">
        <f t="shared" si="667"/>
        <v>0</v>
      </c>
      <c r="AD328" s="17"/>
      <c r="AE328" s="245"/>
      <c r="AF328" s="16">
        <f t="shared" si="668"/>
        <v>0</v>
      </c>
      <c r="AG328" s="17"/>
      <c r="AH328" s="8"/>
      <c r="AI328" s="16">
        <f t="shared" si="651"/>
        <v>0</v>
      </c>
      <c r="AJ328" s="17"/>
      <c r="AK328" s="8"/>
      <c r="AL328" s="16">
        <f t="shared" si="652"/>
        <v>0</v>
      </c>
      <c r="AM328" s="17"/>
      <c r="AN328" s="8"/>
      <c r="AO328" s="16">
        <f t="shared" si="653"/>
        <v>0</v>
      </c>
      <c r="AP328" s="17"/>
      <c r="AQ328" s="8"/>
      <c r="AR328" s="16">
        <f t="shared" si="654"/>
        <v>0</v>
      </c>
      <c r="AS328" s="17"/>
      <c r="AT328" s="8"/>
      <c r="AU328" s="16">
        <f t="shared" si="658"/>
        <v>0</v>
      </c>
      <c r="AV328" s="17"/>
      <c r="AW328" s="8"/>
      <c r="AX328" s="16">
        <f t="shared" si="659"/>
        <v>0</v>
      </c>
      <c r="AY328" s="17"/>
      <c r="AZ328" s="8"/>
      <c r="BA328" s="16">
        <f t="shared" si="660"/>
        <v>0</v>
      </c>
      <c r="BB328" s="17"/>
      <c r="BC328" s="8"/>
      <c r="BD328" s="56"/>
    </row>
    <row r="329" spans="1:56">
      <c r="A329" s="660" t="s">
        <v>20</v>
      </c>
      <c r="B329" s="662" t="s">
        <v>21</v>
      </c>
      <c r="C329" s="664" t="s">
        <v>22</v>
      </c>
      <c r="D329" s="662" t="s">
        <v>23</v>
      </c>
      <c r="E329" s="664" t="s">
        <v>24</v>
      </c>
      <c r="F329" s="670" t="s">
        <v>25</v>
      </c>
      <c r="G329" s="635" t="s">
        <v>26</v>
      </c>
      <c r="H329" s="636" t="s">
        <v>27</v>
      </c>
      <c r="I329" s="637" t="s">
        <v>28</v>
      </c>
      <c r="J329" s="635" t="s">
        <v>26</v>
      </c>
      <c r="K329" s="636" t="s">
        <v>27</v>
      </c>
      <c r="L329" s="637" t="s">
        <v>28</v>
      </c>
      <c r="M329" s="635" t="s">
        <v>26</v>
      </c>
      <c r="N329" s="636" t="s">
        <v>27</v>
      </c>
      <c r="O329" s="637" t="s">
        <v>28</v>
      </c>
      <c r="P329" s="635" t="s">
        <v>26</v>
      </c>
      <c r="Q329" s="636" t="s">
        <v>27</v>
      </c>
      <c r="R329" s="637" t="s">
        <v>28</v>
      </c>
      <c r="S329" s="635" t="s">
        <v>26</v>
      </c>
      <c r="T329" s="636" t="s">
        <v>27</v>
      </c>
      <c r="U329" s="637" t="s">
        <v>28</v>
      </c>
      <c r="V329" s="635" t="s">
        <v>26</v>
      </c>
      <c r="W329" s="636" t="s">
        <v>27</v>
      </c>
      <c r="X329" s="723" t="s">
        <v>28</v>
      </c>
      <c r="Y329" s="655" t="s">
        <v>26</v>
      </c>
      <c r="Z329" s="657" t="s">
        <v>27</v>
      </c>
      <c r="AA329" s="658" t="s">
        <v>28</v>
      </c>
      <c r="AB329" s="635" t="s">
        <v>26</v>
      </c>
      <c r="AC329" s="636" t="s">
        <v>27</v>
      </c>
      <c r="AD329" s="637" t="s">
        <v>28</v>
      </c>
      <c r="AE329" s="635" t="s">
        <v>26</v>
      </c>
      <c r="AF329" s="636" t="s">
        <v>27</v>
      </c>
      <c r="AG329" s="637" t="s">
        <v>28</v>
      </c>
      <c r="AH329" s="635" t="s">
        <v>26</v>
      </c>
      <c r="AI329" s="636" t="s">
        <v>27</v>
      </c>
      <c r="AJ329" s="637" t="s">
        <v>28</v>
      </c>
      <c r="AK329" s="643" t="s">
        <v>26</v>
      </c>
      <c r="AL329" s="636" t="s">
        <v>27</v>
      </c>
      <c r="AM329" s="637" t="s">
        <v>28</v>
      </c>
      <c r="AN329" s="635" t="s">
        <v>26</v>
      </c>
      <c r="AO329" s="636" t="s">
        <v>27</v>
      </c>
      <c r="AP329" s="637" t="s">
        <v>28</v>
      </c>
      <c r="AQ329" s="635" t="s">
        <v>26</v>
      </c>
      <c r="AR329" s="636" t="s">
        <v>27</v>
      </c>
      <c r="AS329" s="637" t="s">
        <v>28</v>
      </c>
      <c r="AT329" s="635" t="s">
        <v>26</v>
      </c>
      <c r="AU329" s="636" t="s">
        <v>27</v>
      </c>
      <c r="AV329" s="637" t="s">
        <v>28</v>
      </c>
      <c r="AW329" s="635" t="s">
        <v>26</v>
      </c>
      <c r="AX329" s="636" t="s">
        <v>27</v>
      </c>
      <c r="AY329" s="637" t="s">
        <v>28</v>
      </c>
      <c r="AZ329" s="635" t="s">
        <v>26</v>
      </c>
      <c r="BA329" s="636" t="s">
        <v>27</v>
      </c>
      <c r="BB329" s="637" t="s">
        <v>28</v>
      </c>
      <c r="BC329" s="635" t="s">
        <v>26</v>
      </c>
      <c r="BD329" s="665" t="s">
        <v>29</v>
      </c>
    </row>
    <row r="330" spans="1:56">
      <c r="A330" s="661"/>
      <c r="B330" s="663"/>
      <c r="C330" s="636"/>
      <c r="D330" s="663"/>
      <c r="E330" s="636"/>
      <c r="F330" s="671"/>
      <c r="G330" s="635"/>
      <c r="H330" s="636"/>
      <c r="I330" s="637"/>
      <c r="J330" s="635"/>
      <c r="K330" s="636"/>
      <c r="L330" s="637"/>
      <c r="M330" s="635"/>
      <c r="N330" s="636"/>
      <c r="O330" s="637"/>
      <c r="P330" s="635"/>
      <c r="Q330" s="636"/>
      <c r="R330" s="637"/>
      <c r="S330" s="635"/>
      <c r="T330" s="636"/>
      <c r="U330" s="637"/>
      <c r="V330" s="635"/>
      <c r="W330" s="636"/>
      <c r="X330" s="723"/>
      <c r="Y330" s="656"/>
      <c r="Z330" s="636"/>
      <c r="AA330" s="659"/>
      <c r="AB330" s="635"/>
      <c r="AC330" s="636"/>
      <c r="AD330" s="637"/>
      <c r="AE330" s="635"/>
      <c r="AF330" s="636"/>
      <c r="AG330" s="637"/>
      <c r="AH330" s="635"/>
      <c r="AI330" s="636"/>
      <c r="AJ330" s="637"/>
      <c r="AK330" s="643"/>
      <c r="AL330" s="636"/>
      <c r="AM330" s="637"/>
      <c r="AN330" s="635"/>
      <c r="AO330" s="636"/>
      <c r="AP330" s="637"/>
      <c r="AQ330" s="635"/>
      <c r="AR330" s="636"/>
      <c r="AS330" s="637"/>
      <c r="AT330" s="635"/>
      <c r="AU330" s="636"/>
      <c r="AV330" s="637"/>
      <c r="AW330" s="635"/>
      <c r="AX330" s="636"/>
      <c r="AY330" s="637"/>
      <c r="AZ330" s="635"/>
      <c r="BA330" s="636"/>
      <c r="BB330" s="637"/>
      <c r="BC330" s="635"/>
      <c r="BD330" s="665"/>
    </row>
    <row r="331" spans="1:56">
      <c r="A331" s="645" t="s">
        <v>108</v>
      </c>
      <c r="B331" s="647">
        <v>3180</v>
      </c>
      <c r="C331" s="649">
        <v>2301302</v>
      </c>
      <c r="D331" s="651" t="s">
        <v>109</v>
      </c>
      <c r="E331" s="653" t="s">
        <v>49</v>
      </c>
      <c r="F331" s="256" t="s">
        <v>33</v>
      </c>
      <c r="G331" s="24"/>
      <c r="H331" s="9">
        <f t="shared" ref="H331:H336" si="669">G331-I331</f>
        <v>0</v>
      </c>
      <c r="I331" s="10"/>
      <c r="J331" s="3"/>
      <c r="K331" s="9">
        <f t="shared" ref="K331:K336" si="670">J331-L331</f>
        <v>0</v>
      </c>
      <c r="L331" s="10"/>
      <c r="M331" s="3"/>
      <c r="N331" s="9">
        <f t="shared" ref="N331:N336" si="671">M331-O331</f>
        <v>0</v>
      </c>
      <c r="O331" s="10"/>
      <c r="P331" s="3"/>
      <c r="Q331" s="9">
        <f t="shared" ref="Q331:Q336" si="672">P331-R331</f>
        <v>0</v>
      </c>
      <c r="R331" s="10"/>
      <c r="S331" s="3"/>
      <c r="T331" s="9">
        <f t="shared" ref="T331:T336" si="673">S331-U331</f>
        <v>0</v>
      </c>
      <c r="U331" s="10"/>
      <c r="V331" s="3"/>
      <c r="W331" s="9">
        <f t="shared" ref="W331:W336" si="674">V331-X331</f>
        <v>0</v>
      </c>
      <c r="X331" s="94"/>
      <c r="Y331" s="152"/>
      <c r="Z331" s="9">
        <f t="shared" ref="Z331:Z341" si="675">Y331-AA331</f>
        <v>0</v>
      </c>
      <c r="AA331" s="259"/>
      <c r="AB331" s="24"/>
      <c r="AC331" s="9">
        <f t="shared" ref="AC331:AC336" si="676">AB331-AD331</f>
        <v>0</v>
      </c>
      <c r="AD331" s="10"/>
      <c r="AE331" s="24"/>
      <c r="AF331" s="9">
        <f t="shared" ref="AF331:AF336" si="677">AE331-AG331</f>
        <v>0</v>
      </c>
      <c r="AG331" s="10"/>
      <c r="AH331" s="3"/>
      <c r="AI331" s="9">
        <f t="shared" ref="AI331:AI341" si="678">AH331-AJ331</f>
        <v>0</v>
      </c>
      <c r="AJ331" s="10"/>
      <c r="AK331" s="13"/>
      <c r="AL331" s="9">
        <f t="shared" ref="AL331:AL341" si="679">AK331-AM331</f>
        <v>0</v>
      </c>
      <c r="AM331" s="10"/>
      <c r="AN331" s="24"/>
      <c r="AO331" s="9">
        <f t="shared" ref="AO331:AO341" si="680">AN331-AP331</f>
        <v>0</v>
      </c>
      <c r="AP331" s="10"/>
      <c r="AQ331" s="3"/>
      <c r="AR331" s="9">
        <f t="shared" ref="AR331:AR341" si="681">AQ331-AS331</f>
        <v>0</v>
      </c>
      <c r="AS331" s="10"/>
      <c r="AT331" s="3"/>
      <c r="AU331" s="9">
        <f t="shared" ref="AU331:AU336" si="682">AT331-AV331</f>
        <v>0</v>
      </c>
      <c r="AV331" s="10"/>
      <c r="AW331" s="3"/>
      <c r="AX331" s="9">
        <f t="shared" ref="AX331:AX336" si="683">AW331-AY331</f>
        <v>0</v>
      </c>
      <c r="AY331" s="10"/>
      <c r="AZ331" s="3"/>
      <c r="BA331" s="9">
        <f t="shared" ref="BA331:BA336" si="684">AZ331-BB331</f>
        <v>0</v>
      </c>
      <c r="BB331" s="10"/>
      <c r="BC331" s="3"/>
      <c r="BD331" s="4" t="s">
        <v>34</v>
      </c>
    </row>
    <row r="332" spans="1:56">
      <c r="A332" s="645"/>
      <c r="B332" s="647"/>
      <c r="C332" s="649"/>
      <c r="D332" s="651"/>
      <c r="E332" s="653"/>
      <c r="F332" s="256" t="s">
        <v>35</v>
      </c>
      <c r="G332" s="24"/>
      <c r="H332" s="11">
        <f t="shared" si="669"/>
        <v>0</v>
      </c>
      <c r="I332" s="12"/>
      <c r="J332" s="3"/>
      <c r="K332" s="11">
        <f t="shared" si="670"/>
        <v>0</v>
      </c>
      <c r="L332" s="12"/>
      <c r="M332" s="3"/>
      <c r="N332" s="11">
        <f t="shared" si="671"/>
        <v>0</v>
      </c>
      <c r="O332" s="12"/>
      <c r="P332" s="3"/>
      <c r="Q332" s="11">
        <f t="shared" si="672"/>
        <v>0</v>
      </c>
      <c r="R332" s="12"/>
      <c r="S332" s="3"/>
      <c r="T332" s="11">
        <f t="shared" si="673"/>
        <v>0</v>
      </c>
      <c r="U332" s="12"/>
      <c r="V332" s="3"/>
      <c r="W332" s="11">
        <f t="shared" si="674"/>
        <v>0</v>
      </c>
      <c r="X332" s="95"/>
      <c r="Y332" s="152"/>
      <c r="Z332" s="11">
        <f t="shared" si="675"/>
        <v>0</v>
      </c>
      <c r="AA332" s="153"/>
      <c r="AB332" s="400"/>
      <c r="AC332" s="400">
        <f t="shared" si="676"/>
        <v>0</v>
      </c>
      <c r="AD332" s="400"/>
      <c r="AE332" s="410">
        <v>144000</v>
      </c>
      <c r="AF332" s="410">
        <f t="shared" si="677"/>
        <v>0</v>
      </c>
      <c r="AG332" s="410">
        <v>144000</v>
      </c>
      <c r="AH332" s="3"/>
      <c r="AI332" s="11">
        <f t="shared" si="678"/>
        <v>0</v>
      </c>
      <c r="AJ332" s="12"/>
      <c r="AK332" s="140"/>
      <c r="AL332" s="129">
        <f t="shared" si="679"/>
        <v>0</v>
      </c>
      <c r="AM332" s="130"/>
      <c r="AN332" s="399"/>
      <c r="AO332" s="129">
        <f t="shared" si="680"/>
        <v>0</v>
      </c>
      <c r="AP332" s="130"/>
      <c r="AQ332" s="3"/>
      <c r="AR332" s="11">
        <f t="shared" si="681"/>
        <v>0</v>
      </c>
      <c r="AS332" s="12"/>
      <c r="AT332" s="3"/>
      <c r="AU332" s="11">
        <f t="shared" si="682"/>
        <v>0</v>
      </c>
      <c r="AV332" s="12"/>
      <c r="AW332" s="3"/>
      <c r="AX332" s="11">
        <f t="shared" si="683"/>
        <v>0</v>
      </c>
      <c r="AY332" s="12"/>
      <c r="AZ332" s="3"/>
      <c r="BA332" s="11">
        <f t="shared" si="684"/>
        <v>0</v>
      </c>
      <c r="BB332" s="12"/>
      <c r="BC332" s="3"/>
      <c r="BD332" s="55">
        <f>SUM(G331:G341,J331:J341,M331:M341,P331:P341,S331:S341,V331:V341,Y331:Y341,AB331:AB341,AE331:AE341)</f>
        <v>144000</v>
      </c>
    </row>
    <row r="333" spans="1:56">
      <c r="A333" s="645"/>
      <c r="B333" s="647"/>
      <c r="C333" s="649"/>
      <c r="D333" s="651"/>
      <c r="E333" s="653"/>
      <c r="F333" s="256" t="s">
        <v>36</v>
      </c>
      <c r="G333" s="24"/>
      <c r="H333" s="11">
        <f t="shared" si="669"/>
        <v>0</v>
      </c>
      <c r="I333" s="12"/>
      <c r="J333" s="3"/>
      <c r="K333" s="11">
        <f t="shared" si="670"/>
        <v>0</v>
      </c>
      <c r="L333" s="12"/>
      <c r="M333" s="3"/>
      <c r="N333" s="11">
        <f t="shared" si="671"/>
        <v>0</v>
      </c>
      <c r="O333" s="12"/>
      <c r="P333" s="3"/>
      <c r="Q333" s="11">
        <f t="shared" si="672"/>
        <v>0</v>
      </c>
      <c r="R333" s="12"/>
      <c r="S333" s="3"/>
      <c r="T333" s="11">
        <f t="shared" si="673"/>
        <v>0</v>
      </c>
      <c r="U333" s="12"/>
      <c r="V333" s="3"/>
      <c r="W333" s="11">
        <f t="shared" si="674"/>
        <v>0</v>
      </c>
      <c r="X333" s="95"/>
      <c r="Y333" s="152"/>
      <c r="Z333" s="11">
        <f t="shared" si="675"/>
        <v>0</v>
      </c>
      <c r="AA333" s="153"/>
      <c r="AB333" s="24"/>
      <c r="AC333" s="11">
        <f t="shared" si="676"/>
        <v>0</v>
      </c>
      <c r="AD333" s="12"/>
      <c r="AE333" s="24"/>
      <c r="AF333" s="11">
        <f t="shared" si="677"/>
        <v>0</v>
      </c>
      <c r="AG333" s="12"/>
      <c r="AH333" s="3"/>
      <c r="AI333" s="11">
        <f t="shared" si="678"/>
        <v>0</v>
      </c>
      <c r="AJ333" s="12"/>
      <c r="AK333" s="13"/>
      <c r="AL333" s="11">
        <f t="shared" si="679"/>
        <v>0</v>
      </c>
      <c r="AM333" s="12"/>
      <c r="AN333" s="24"/>
      <c r="AO333" s="11">
        <f t="shared" si="680"/>
        <v>0</v>
      </c>
      <c r="AP333" s="12"/>
      <c r="AQ333" s="3"/>
      <c r="AR333" s="11">
        <f t="shared" si="681"/>
        <v>0</v>
      </c>
      <c r="AS333" s="12"/>
      <c r="AT333" s="3"/>
      <c r="AU333" s="11">
        <f t="shared" si="682"/>
        <v>0</v>
      </c>
      <c r="AV333" s="12"/>
      <c r="AW333" s="3"/>
      <c r="AX333" s="11">
        <f t="shared" si="683"/>
        <v>0</v>
      </c>
      <c r="AY333" s="12"/>
      <c r="AZ333" s="3"/>
      <c r="BA333" s="11">
        <f t="shared" si="684"/>
        <v>0</v>
      </c>
      <c r="BB333" s="12"/>
      <c r="BC333" s="3"/>
      <c r="BD333" s="7" t="s">
        <v>37</v>
      </c>
    </row>
    <row r="334" spans="1:56">
      <c r="A334" s="645"/>
      <c r="B334" s="647"/>
      <c r="C334" s="649"/>
      <c r="D334" s="651"/>
      <c r="E334" s="653"/>
      <c r="F334" s="256" t="s">
        <v>38</v>
      </c>
      <c r="G334" s="24"/>
      <c r="H334" s="11">
        <f t="shared" si="669"/>
        <v>0</v>
      </c>
      <c r="I334" s="12"/>
      <c r="J334" s="3"/>
      <c r="K334" s="11">
        <f t="shared" si="670"/>
        <v>0</v>
      </c>
      <c r="L334" s="12"/>
      <c r="M334" s="3"/>
      <c r="N334" s="11">
        <f t="shared" si="671"/>
        <v>0</v>
      </c>
      <c r="O334" s="12"/>
      <c r="P334" s="3"/>
      <c r="Q334" s="11">
        <f t="shared" si="672"/>
        <v>0</v>
      </c>
      <c r="R334" s="12"/>
      <c r="S334" s="3"/>
      <c r="T334" s="11">
        <f t="shared" si="673"/>
        <v>0</v>
      </c>
      <c r="U334" s="12"/>
      <c r="V334" s="3"/>
      <c r="W334" s="11">
        <f t="shared" si="674"/>
        <v>0</v>
      </c>
      <c r="X334" s="95"/>
      <c r="Y334" s="152"/>
      <c r="Z334" s="11">
        <f t="shared" si="675"/>
        <v>0</v>
      </c>
      <c r="AA334" s="153"/>
      <c r="AB334" s="24"/>
      <c r="AC334" s="11">
        <f t="shared" si="676"/>
        <v>0</v>
      </c>
      <c r="AD334" s="12"/>
      <c r="AE334" s="24"/>
      <c r="AF334" s="11">
        <f t="shared" si="677"/>
        <v>0</v>
      </c>
      <c r="AG334" s="12"/>
      <c r="AH334" s="3"/>
      <c r="AI334" s="11">
        <f t="shared" si="678"/>
        <v>0</v>
      </c>
      <c r="AJ334" s="12"/>
      <c r="AK334" s="13"/>
      <c r="AL334" s="11">
        <f t="shared" si="679"/>
        <v>0</v>
      </c>
      <c r="AM334" s="12"/>
      <c r="AN334" s="24"/>
      <c r="AO334" s="11">
        <f t="shared" si="680"/>
        <v>0</v>
      </c>
      <c r="AP334" s="12"/>
      <c r="AQ334" s="397"/>
      <c r="AR334" s="11">
        <f t="shared" si="681"/>
        <v>0</v>
      </c>
      <c r="AS334" s="397"/>
      <c r="AT334" s="3"/>
      <c r="AU334" s="11">
        <f t="shared" si="682"/>
        <v>0</v>
      </c>
      <c r="AV334" s="12"/>
      <c r="AW334" s="3"/>
      <c r="AX334" s="11">
        <f t="shared" si="683"/>
        <v>0</v>
      </c>
      <c r="AY334" s="12"/>
      <c r="AZ334" s="3"/>
      <c r="BA334" s="11">
        <f t="shared" si="684"/>
        <v>0</v>
      </c>
      <c r="BB334" s="12"/>
      <c r="BC334" s="3"/>
      <c r="BD334" s="55">
        <f>SUM(H331:H341,K331:K341,N331:N341,Q331:Q341,T331:T341,W331:W341,Z331:Z341,AC331:AC341,Z331:Z341,AF331:AF341)</f>
        <v>0</v>
      </c>
    </row>
    <row r="335" spans="1:56">
      <c r="A335" s="645"/>
      <c r="B335" s="647"/>
      <c r="C335" s="649"/>
      <c r="D335" s="651"/>
      <c r="E335" s="653"/>
      <c r="F335" s="256" t="s">
        <v>39</v>
      </c>
      <c r="G335" s="24"/>
      <c r="H335" s="11">
        <f t="shared" si="669"/>
        <v>0</v>
      </c>
      <c r="I335" s="12"/>
      <c r="J335" s="3"/>
      <c r="K335" s="11">
        <f t="shared" si="670"/>
        <v>0</v>
      </c>
      <c r="L335" s="12"/>
      <c r="M335" s="3"/>
      <c r="N335" s="11">
        <f t="shared" si="671"/>
        <v>0</v>
      </c>
      <c r="O335" s="12"/>
      <c r="P335" s="3"/>
      <c r="Q335" s="11">
        <f t="shared" si="672"/>
        <v>0</v>
      </c>
      <c r="R335" s="12"/>
      <c r="S335" s="3"/>
      <c r="T335" s="11">
        <f t="shared" si="673"/>
        <v>0</v>
      </c>
      <c r="U335" s="12"/>
      <c r="V335" s="3"/>
      <c r="W335" s="11">
        <f t="shared" si="674"/>
        <v>0</v>
      </c>
      <c r="X335" s="95"/>
      <c r="Y335" s="152"/>
      <c r="Z335" s="11">
        <f t="shared" si="675"/>
        <v>0</v>
      </c>
      <c r="AA335" s="153"/>
      <c r="AB335" s="24"/>
      <c r="AC335" s="11">
        <f t="shared" si="676"/>
        <v>0</v>
      </c>
      <c r="AD335" s="12"/>
      <c r="AE335" s="24"/>
      <c r="AF335" s="11">
        <f t="shared" si="677"/>
        <v>0</v>
      </c>
      <c r="AG335" s="12"/>
      <c r="AH335" s="3"/>
      <c r="AI335" s="11">
        <f t="shared" si="678"/>
        <v>0</v>
      </c>
      <c r="AJ335" s="12"/>
      <c r="AK335" s="13"/>
      <c r="AL335" s="11">
        <f t="shared" si="679"/>
        <v>0</v>
      </c>
      <c r="AM335" s="20"/>
      <c r="AN335" s="24"/>
      <c r="AO335" s="11">
        <f t="shared" si="680"/>
        <v>0</v>
      </c>
      <c r="AP335" s="12"/>
      <c r="AQ335" s="3"/>
      <c r="AR335" s="11">
        <f t="shared" si="681"/>
        <v>0</v>
      </c>
      <c r="AS335" s="12"/>
      <c r="AT335" s="3"/>
      <c r="AU335" s="11">
        <f t="shared" si="682"/>
        <v>0</v>
      </c>
      <c r="AV335" s="12"/>
      <c r="AW335" s="3"/>
      <c r="AX335" s="11">
        <f t="shared" si="683"/>
        <v>0</v>
      </c>
      <c r="AY335" s="12"/>
      <c r="AZ335" s="3"/>
      <c r="BA335" s="11">
        <f t="shared" si="684"/>
        <v>0</v>
      </c>
      <c r="BB335" s="12"/>
      <c r="BC335" s="3">
        <v>45000</v>
      </c>
      <c r="BD335" s="7" t="s">
        <v>40</v>
      </c>
    </row>
    <row r="336" spans="1:56">
      <c r="A336" s="645"/>
      <c r="B336" s="647"/>
      <c r="C336" s="649"/>
      <c r="D336" s="651"/>
      <c r="E336" s="653"/>
      <c r="F336" s="256" t="s">
        <v>57</v>
      </c>
      <c r="G336" s="24"/>
      <c r="H336" s="11">
        <f t="shared" si="669"/>
        <v>0</v>
      </c>
      <c r="I336" s="12"/>
      <c r="J336" s="3"/>
      <c r="K336" s="11">
        <f t="shared" si="670"/>
        <v>0</v>
      </c>
      <c r="L336" s="12"/>
      <c r="M336" s="3"/>
      <c r="N336" s="11">
        <f t="shared" si="671"/>
        <v>0</v>
      </c>
      <c r="O336" s="12"/>
      <c r="P336" s="3"/>
      <c r="Q336" s="11">
        <f t="shared" si="672"/>
        <v>0</v>
      </c>
      <c r="R336" s="12"/>
      <c r="S336" s="3"/>
      <c r="T336" s="11">
        <f t="shared" si="673"/>
        <v>0</v>
      </c>
      <c r="U336" s="12"/>
      <c r="V336" s="3"/>
      <c r="W336" s="11">
        <f t="shared" si="674"/>
        <v>0</v>
      </c>
      <c r="X336" s="95"/>
      <c r="Y336" s="154"/>
      <c r="Z336" s="11">
        <f t="shared" si="675"/>
        <v>0</v>
      </c>
      <c r="AA336" s="153"/>
      <c r="AB336" s="24"/>
      <c r="AC336" s="11">
        <f t="shared" si="676"/>
        <v>0</v>
      </c>
      <c r="AD336" s="12"/>
      <c r="AE336" s="24"/>
      <c r="AF336" s="11">
        <f t="shared" si="677"/>
        <v>0</v>
      </c>
      <c r="AG336" s="12"/>
      <c r="AH336" s="3"/>
      <c r="AI336" s="11">
        <f t="shared" si="678"/>
        <v>0</v>
      </c>
      <c r="AJ336" s="12"/>
      <c r="AK336" s="13"/>
      <c r="AL336" s="277">
        <f t="shared" si="679"/>
        <v>0</v>
      </c>
      <c r="AM336" s="12"/>
      <c r="AN336" s="24"/>
      <c r="AO336" s="11">
        <f t="shared" si="680"/>
        <v>0</v>
      </c>
      <c r="AP336" s="12"/>
      <c r="AQ336" s="3"/>
      <c r="AR336" s="11">
        <f t="shared" si="681"/>
        <v>0</v>
      </c>
      <c r="AS336" s="12"/>
      <c r="AT336" s="3"/>
      <c r="AU336" s="11">
        <f t="shared" si="682"/>
        <v>0</v>
      </c>
      <c r="AV336" s="12"/>
      <c r="AW336" s="3"/>
      <c r="AX336" s="11">
        <f t="shared" si="683"/>
        <v>0</v>
      </c>
      <c r="AY336" s="12"/>
      <c r="AZ336" s="3"/>
      <c r="BA336" s="11">
        <f t="shared" si="684"/>
        <v>0</v>
      </c>
      <c r="BB336" s="12"/>
      <c r="BC336" s="3"/>
      <c r="BD336" s="55">
        <f>SUM(I331:I341,L331:L341,O331:O341,R331:R341,U331:U341,X331:X341,AA331:AA341,AD331:AD341,AG331:AG341)</f>
        <v>144000</v>
      </c>
    </row>
    <row r="337" spans="1:56">
      <c r="A337" s="645"/>
      <c r="B337" s="647"/>
      <c r="C337" s="649"/>
      <c r="D337" s="651"/>
      <c r="E337" s="653"/>
      <c r="F337" s="256" t="s">
        <v>110</v>
      </c>
      <c r="G337" s="24"/>
      <c r="H337" s="11"/>
      <c r="I337" s="12"/>
      <c r="J337" s="3"/>
      <c r="K337" s="11"/>
      <c r="L337" s="12"/>
      <c r="M337" s="3"/>
      <c r="N337" s="11"/>
      <c r="O337" s="12"/>
      <c r="P337" s="3"/>
      <c r="Q337" s="11"/>
      <c r="R337" s="12"/>
      <c r="S337" s="3"/>
      <c r="T337" s="11"/>
      <c r="U337" s="12"/>
      <c r="V337" s="3"/>
      <c r="W337" s="11"/>
      <c r="X337" s="95"/>
      <c r="Y337" s="154"/>
      <c r="Z337" s="11"/>
      <c r="AA337" s="153"/>
      <c r="AB337" s="24"/>
      <c r="AC337" s="11"/>
      <c r="AD337" s="12"/>
      <c r="AE337" s="24"/>
      <c r="AF337" s="11"/>
      <c r="AG337" s="12"/>
      <c r="AH337" s="3"/>
      <c r="AI337" s="11"/>
      <c r="AJ337" s="12"/>
      <c r="AK337" s="13"/>
      <c r="AL337" s="277"/>
      <c r="AM337" s="265"/>
      <c r="AN337" s="24"/>
      <c r="AO337" s="11"/>
      <c r="AP337" s="12"/>
      <c r="AQ337" s="3"/>
      <c r="AR337" s="11"/>
      <c r="AS337" s="12"/>
      <c r="AT337" s="3"/>
      <c r="AU337" s="11"/>
      <c r="AV337" s="12"/>
      <c r="AW337" s="3"/>
      <c r="AX337" s="11"/>
      <c r="AY337" s="12"/>
      <c r="AZ337" s="3"/>
      <c r="BA337" s="11"/>
      <c r="BB337" s="12"/>
      <c r="BC337" s="3">
        <v>140400</v>
      </c>
      <c r="BD337" s="55"/>
    </row>
    <row r="338" spans="1:56">
      <c r="A338" s="645"/>
      <c r="B338" s="647"/>
      <c r="C338" s="649"/>
      <c r="D338" s="651"/>
      <c r="E338" s="653"/>
      <c r="F338" s="256" t="s">
        <v>42</v>
      </c>
      <c r="G338" s="24"/>
      <c r="H338" s="11"/>
      <c r="I338" s="12"/>
      <c r="J338" s="3"/>
      <c r="K338" s="11"/>
      <c r="L338" s="12"/>
      <c r="M338" s="3"/>
      <c r="N338" s="11"/>
      <c r="O338" s="12"/>
      <c r="P338" s="3"/>
      <c r="Q338" s="11"/>
      <c r="R338" s="12"/>
      <c r="S338" s="3"/>
      <c r="T338" s="11"/>
      <c r="U338" s="12"/>
      <c r="V338" s="3"/>
      <c r="W338" s="11"/>
      <c r="X338" s="95"/>
      <c r="Y338" s="154"/>
      <c r="Z338" s="11">
        <f t="shared" si="675"/>
        <v>0</v>
      </c>
      <c r="AA338" s="153"/>
      <c r="AB338" s="24"/>
      <c r="AC338" s="11">
        <v>0</v>
      </c>
      <c r="AD338" s="12"/>
      <c r="AE338" s="24"/>
      <c r="AF338" s="11">
        <v>0</v>
      </c>
      <c r="AG338" s="12"/>
      <c r="AH338" s="3"/>
      <c r="AI338" s="11">
        <f t="shared" si="678"/>
        <v>0</v>
      </c>
      <c r="AJ338" s="12"/>
      <c r="AK338" s="13"/>
      <c r="AL338" s="11">
        <f t="shared" si="679"/>
        <v>0</v>
      </c>
      <c r="AM338" s="265"/>
      <c r="AN338" s="24"/>
      <c r="AO338" s="11">
        <f t="shared" si="680"/>
        <v>0</v>
      </c>
      <c r="AP338" s="12"/>
      <c r="AQ338" s="397"/>
      <c r="AR338" s="129">
        <f t="shared" si="681"/>
        <v>0</v>
      </c>
      <c r="AS338" s="130"/>
      <c r="AT338" s="397"/>
      <c r="AU338" s="129"/>
      <c r="AV338" s="130"/>
      <c r="AW338" s="397"/>
      <c r="AX338" s="129"/>
      <c r="AY338" s="130"/>
      <c r="AZ338" s="397"/>
      <c r="BA338" s="129"/>
      <c r="BB338" s="130"/>
      <c r="BC338" s="3">
        <v>1072373</v>
      </c>
      <c r="BD338" s="55"/>
    </row>
    <row r="339" spans="1:56">
      <c r="A339" s="645"/>
      <c r="B339" s="647"/>
      <c r="C339" s="649"/>
      <c r="D339" s="651"/>
      <c r="E339" s="653"/>
      <c r="F339" s="256" t="s">
        <v>43</v>
      </c>
      <c r="G339" s="24"/>
      <c r="H339" s="11">
        <f t="shared" ref="H339:H341" si="685">G339-I339</f>
        <v>0</v>
      </c>
      <c r="I339" s="12"/>
      <c r="J339" s="3"/>
      <c r="K339" s="11">
        <f t="shared" ref="K339:K341" si="686">J339-L339</f>
        <v>0</v>
      </c>
      <c r="L339" s="12"/>
      <c r="M339" s="3"/>
      <c r="N339" s="11">
        <f t="shared" ref="N339:N341" si="687">M339-O339</f>
        <v>0</v>
      </c>
      <c r="O339" s="12"/>
      <c r="P339" s="3"/>
      <c r="Q339" s="11">
        <f t="shared" ref="Q339:Q341" si="688">P339-R339</f>
        <v>0</v>
      </c>
      <c r="R339" s="12"/>
      <c r="S339" s="3"/>
      <c r="T339" s="11">
        <f t="shared" ref="T339:T341" si="689">S339-U339</f>
        <v>0</v>
      </c>
      <c r="U339" s="12"/>
      <c r="V339" s="3"/>
      <c r="W339" s="11">
        <f t="shared" ref="W339:W341" si="690">V339-X339</f>
        <v>0</v>
      </c>
      <c r="X339" s="12"/>
      <c r="Y339" s="21"/>
      <c r="Z339" s="264">
        <f t="shared" si="675"/>
        <v>0</v>
      </c>
      <c r="AA339" s="265"/>
      <c r="AB339" s="24"/>
      <c r="AC339" s="11">
        <f t="shared" ref="AC339:AC341" si="691">AB339-AD339</f>
        <v>0</v>
      </c>
      <c r="AD339" s="12"/>
      <c r="AE339" s="24"/>
      <c r="AF339" s="11">
        <f t="shared" ref="AF339:AF341" si="692">AE339-AG339</f>
        <v>0</v>
      </c>
      <c r="AG339" s="12"/>
      <c r="AH339" s="3"/>
      <c r="AI339" s="11">
        <f t="shared" si="678"/>
        <v>0</v>
      </c>
      <c r="AJ339" s="12"/>
      <c r="AK339" s="13"/>
      <c r="AL339" s="11">
        <f t="shared" si="679"/>
        <v>0</v>
      </c>
      <c r="AM339" s="12"/>
      <c r="AN339" s="24"/>
      <c r="AO339" s="11">
        <f t="shared" si="680"/>
        <v>0</v>
      </c>
      <c r="AP339" s="12"/>
      <c r="AQ339" s="3"/>
      <c r="AR339" s="11">
        <f t="shared" si="681"/>
        <v>0</v>
      </c>
      <c r="AS339" s="12"/>
      <c r="AT339" s="3"/>
      <c r="AU339" s="11">
        <f t="shared" ref="AU339:AU341" si="693">AT339-AV339</f>
        <v>0</v>
      </c>
      <c r="AV339" s="12"/>
      <c r="AW339" s="3"/>
      <c r="AX339" s="11">
        <f t="shared" ref="AX339:AX341" si="694">AW339-AY339</f>
        <v>0</v>
      </c>
      <c r="AY339" s="12"/>
      <c r="AZ339" s="3"/>
      <c r="BA339" s="11">
        <f t="shared" ref="BA339:BA341" si="695">AZ339-BB339</f>
        <v>0</v>
      </c>
      <c r="BB339" s="12"/>
      <c r="BC339" s="3"/>
      <c r="BD339" s="7" t="s">
        <v>44</v>
      </c>
    </row>
    <row r="340" spans="1:56">
      <c r="A340" s="645"/>
      <c r="B340" s="647"/>
      <c r="C340" s="649"/>
      <c r="D340" s="651"/>
      <c r="E340" s="653"/>
      <c r="F340" s="256" t="s">
        <v>45</v>
      </c>
      <c r="G340" s="24"/>
      <c r="H340" s="11">
        <f t="shared" si="685"/>
        <v>0</v>
      </c>
      <c r="I340" s="12"/>
      <c r="J340" s="3"/>
      <c r="K340" s="11">
        <f t="shared" si="686"/>
        <v>0</v>
      </c>
      <c r="L340" s="12"/>
      <c r="M340" s="3"/>
      <c r="N340" s="11">
        <f t="shared" si="687"/>
        <v>0</v>
      </c>
      <c r="O340" s="12"/>
      <c r="P340" s="3"/>
      <c r="Q340" s="11">
        <f t="shared" si="688"/>
        <v>0</v>
      </c>
      <c r="R340" s="12"/>
      <c r="S340" s="3"/>
      <c r="T340" s="11">
        <f t="shared" si="689"/>
        <v>0</v>
      </c>
      <c r="U340" s="12"/>
      <c r="V340" s="3"/>
      <c r="W340" s="11">
        <f t="shared" si="690"/>
        <v>0</v>
      </c>
      <c r="X340" s="12"/>
      <c r="Y340" s="3"/>
      <c r="Z340" s="11">
        <f t="shared" si="675"/>
        <v>0</v>
      </c>
      <c r="AA340" s="12"/>
      <c r="AB340" s="24"/>
      <c r="AC340" s="11">
        <f t="shared" si="691"/>
        <v>0</v>
      </c>
      <c r="AD340" s="12"/>
      <c r="AE340" s="24"/>
      <c r="AF340" s="11">
        <f t="shared" si="692"/>
        <v>0</v>
      </c>
      <c r="AG340" s="12"/>
      <c r="AH340" s="3"/>
      <c r="AI340" s="11">
        <f t="shared" si="678"/>
        <v>0</v>
      </c>
      <c r="AJ340" s="12"/>
      <c r="AK340" s="13"/>
      <c r="AL340" s="11">
        <f t="shared" si="679"/>
        <v>0</v>
      </c>
      <c r="AM340" s="12"/>
      <c r="AN340" s="24"/>
      <c r="AO340" s="11">
        <f t="shared" si="680"/>
        <v>0</v>
      </c>
      <c r="AP340" s="12"/>
      <c r="AQ340" s="3"/>
      <c r="AR340" s="11">
        <f t="shared" si="681"/>
        <v>0</v>
      </c>
      <c r="AS340" s="12"/>
      <c r="AT340" s="3"/>
      <c r="AU340" s="11">
        <f t="shared" si="693"/>
        <v>0</v>
      </c>
      <c r="AV340" s="12"/>
      <c r="AW340" s="3"/>
      <c r="AX340" s="11">
        <f t="shared" si="694"/>
        <v>0</v>
      </c>
      <c r="AY340" s="12"/>
      <c r="AZ340" s="3"/>
      <c r="BA340" s="11">
        <f t="shared" si="695"/>
        <v>0</v>
      </c>
      <c r="BB340" s="12"/>
      <c r="BC340" s="3"/>
      <c r="BD340" s="243">
        <f>BD336/BD332</f>
        <v>1</v>
      </c>
    </row>
    <row r="341" spans="1:56">
      <c r="A341" s="646"/>
      <c r="B341" s="648"/>
      <c r="C341" s="650"/>
      <c r="D341" s="652"/>
      <c r="E341" s="654"/>
      <c r="F341" s="258" t="s">
        <v>46</v>
      </c>
      <c r="G341" s="245"/>
      <c r="H341" s="16">
        <f t="shared" si="685"/>
        <v>0</v>
      </c>
      <c r="I341" s="17"/>
      <c r="J341" s="8"/>
      <c r="K341" s="16">
        <f t="shared" si="686"/>
        <v>0</v>
      </c>
      <c r="L341" s="17"/>
      <c r="M341" s="8"/>
      <c r="N341" s="16">
        <f t="shared" si="687"/>
        <v>0</v>
      </c>
      <c r="O341" s="17"/>
      <c r="P341" s="8"/>
      <c r="Q341" s="16">
        <f t="shared" si="688"/>
        <v>0</v>
      </c>
      <c r="R341" s="17"/>
      <c r="S341" s="18"/>
      <c r="T341" s="19">
        <f t="shared" si="689"/>
        <v>0</v>
      </c>
      <c r="U341" s="20"/>
      <c r="V341" s="18"/>
      <c r="W341" s="19">
        <f t="shared" si="690"/>
        <v>0</v>
      </c>
      <c r="X341" s="20"/>
      <c r="Y341" s="18"/>
      <c r="Z341" s="278">
        <f t="shared" si="675"/>
        <v>0</v>
      </c>
      <c r="AA341" s="20"/>
      <c r="AB341" s="245"/>
      <c r="AC341" s="16">
        <f t="shared" si="691"/>
        <v>0</v>
      </c>
      <c r="AD341" s="17"/>
      <c r="AE341" s="245"/>
      <c r="AF341" s="16">
        <f t="shared" si="692"/>
        <v>0</v>
      </c>
      <c r="AG341" s="17"/>
      <c r="AH341" s="8"/>
      <c r="AI341" s="16">
        <f t="shared" si="678"/>
        <v>0</v>
      </c>
      <c r="AJ341" s="17"/>
      <c r="AK341" s="15"/>
      <c r="AL341" s="16">
        <f t="shared" si="679"/>
        <v>0</v>
      </c>
      <c r="AM341" s="17"/>
      <c r="AN341" s="25"/>
      <c r="AO341" s="19">
        <f t="shared" si="680"/>
        <v>0</v>
      </c>
      <c r="AP341" s="20"/>
      <c r="AQ341" s="18"/>
      <c r="AR341" s="19">
        <f t="shared" si="681"/>
        <v>0</v>
      </c>
      <c r="AS341" s="20"/>
      <c r="AT341" s="18"/>
      <c r="AU341" s="19">
        <f t="shared" si="693"/>
        <v>0</v>
      </c>
      <c r="AV341" s="20"/>
      <c r="AW341" s="18"/>
      <c r="AX341" s="19">
        <f t="shared" si="694"/>
        <v>0</v>
      </c>
      <c r="AY341" s="20"/>
      <c r="AZ341" s="18"/>
      <c r="BA341" s="19">
        <f t="shared" si="695"/>
        <v>0</v>
      </c>
      <c r="BB341" s="20"/>
      <c r="BC341" s="8"/>
      <c r="BD341" s="56"/>
    </row>
    <row r="342" spans="1:56" ht="15.75" customHeight="1">
      <c r="F342" s="347" t="s">
        <v>111</v>
      </c>
      <c r="G342" s="26"/>
      <c r="I342" s="27"/>
      <c r="J342" s="26"/>
      <c r="M342" s="279">
        <f t="shared" ref="M342:AV342" si="696">SUM(M7:M40)</f>
        <v>200000</v>
      </c>
      <c r="N342" s="280">
        <f t="shared" si="696"/>
        <v>0</v>
      </c>
      <c r="O342" s="281">
        <f t="shared" si="696"/>
        <v>200000</v>
      </c>
      <c r="P342" s="282">
        <f t="shared" si="696"/>
        <v>584147</v>
      </c>
      <c r="Q342" s="283">
        <f t="shared" si="696"/>
        <v>76830</v>
      </c>
      <c r="R342" s="283">
        <f t="shared" si="696"/>
        <v>507317</v>
      </c>
      <c r="S342" s="107">
        <f t="shared" si="696"/>
        <v>500000</v>
      </c>
      <c r="T342" s="107">
        <f t="shared" si="696"/>
        <v>0</v>
      </c>
      <c r="U342" s="137">
        <f t="shared" si="696"/>
        <v>500000</v>
      </c>
      <c r="V342" s="284">
        <f t="shared" si="696"/>
        <v>200000</v>
      </c>
      <c r="W342" s="285">
        <f t="shared" si="696"/>
        <v>0</v>
      </c>
      <c r="X342" s="138">
        <f t="shared" si="696"/>
        <v>200000</v>
      </c>
      <c r="Y342" s="286">
        <f t="shared" si="696"/>
        <v>350000</v>
      </c>
      <c r="Z342" s="286">
        <f t="shared" si="696"/>
        <v>52535</v>
      </c>
      <c r="AA342" s="286">
        <f t="shared" si="696"/>
        <v>297465</v>
      </c>
      <c r="AB342" s="284">
        <f t="shared" si="696"/>
        <v>200000</v>
      </c>
      <c r="AC342" s="285">
        <f t="shared" si="696"/>
        <v>7029</v>
      </c>
      <c r="AD342" s="138">
        <f t="shared" si="696"/>
        <v>192971</v>
      </c>
      <c r="AE342" s="284">
        <f t="shared" si="696"/>
        <v>464937</v>
      </c>
      <c r="AF342" s="285">
        <f t="shared" si="696"/>
        <v>0</v>
      </c>
      <c r="AG342" s="287">
        <f>SUM(AG7:AG28)</f>
        <v>200000</v>
      </c>
      <c r="AH342" s="284">
        <f t="shared" si="696"/>
        <v>393074</v>
      </c>
      <c r="AI342" s="285">
        <f t="shared" si="696"/>
        <v>0</v>
      </c>
      <c r="AJ342" s="138">
        <f t="shared" si="696"/>
        <v>393074</v>
      </c>
      <c r="AK342" s="288">
        <f t="shared" si="696"/>
        <v>986301</v>
      </c>
      <c r="AL342" s="289">
        <f t="shared" si="696"/>
        <v>786301</v>
      </c>
      <c r="AM342" s="290">
        <f t="shared" si="696"/>
        <v>200000</v>
      </c>
      <c r="AN342" s="288">
        <f t="shared" si="696"/>
        <v>700000</v>
      </c>
      <c r="AO342" s="289">
        <f t="shared" si="696"/>
        <v>700000</v>
      </c>
      <c r="AP342" s="290">
        <f t="shared" si="696"/>
        <v>0</v>
      </c>
      <c r="AQ342" s="288">
        <f t="shared" si="696"/>
        <v>700000</v>
      </c>
      <c r="AR342" s="289">
        <f t="shared" si="696"/>
        <v>700000</v>
      </c>
      <c r="AS342" s="290">
        <f t="shared" si="696"/>
        <v>0</v>
      </c>
      <c r="AT342" s="288">
        <f t="shared" si="696"/>
        <v>700000</v>
      </c>
      <c r="AU342" s="289">
        <f t="shared" si="696"/>
        <v>700000</v>
      </c>
      <c r="AV342" s="290">
        <f t="shared" si="696"/>
        <v>0</v>
      </c>
      <c r="AW342" s="288">
        <f t="shared" ref="AW342:AY342" si="697">SUM(AW7:AW40)</f>
        <v>0</v>
      </c>
      <c r="AX342" s="289">
        <f t="shared" si="697"/>
        <v>0</v>
      </c>
      <c r="AY342" s="290">
        <f t="shared" si="697"/>
        <v>0</v>
      </c>
      <c r="AZ342" s="288">
        <f t="shared" ref="AZ342:BB342" si="698">SUM(AZ7:AZ40)</f>
        <v>0</v>
      </c>
      <c r="BA342" s="289">
        <f t="shared" si="698"/>
        <v>0</v>
      </c>
      <c r="BB342" s="290">
        <f t="shared" si="698"/>
        <v>0</v>
      </c>
      <c r="BC342" s="291"/>
      <c r="BD342" s="291"/>
    </row>
    <row r="343" spans="1:56">
      <c r="F343" s="348" t="s">
        <v>112</v>
      </c>
      <c r="G343" s="26"/>
      <c r="I343" s="27"/>
      <c r="J343" s="26"/>
      <c r="M343" s="279"/>
      <c r="N343" s="280"/>
      <c r="O343" s="281"/>
      <c r="P343" s="282"/>
      <c r="Q343" s="283"/>
      <c r="R343" s="283"/>
      <c r="S343" s="107"/>
      <c r="T343" s="107"/>
      <c r="U343" s="137"/>
      <c r="V343" s="292"/>
      <c r="W343" s="141"/>
      <c r="X343" s="293"/>
      <c r="Y343" s="293">
        <v>0</v>
      </c>
      <c r="Z343" s="141">
        <v>0</v>
      </c>
      <c r="AA343" s="294"/>
      <c r="AB343" s="292"/>
      <c r="AC343" s="141"/>
      <c r="AD343" s="293"/>
      <c r="AE343" s="292"/>
      <c r="AF343" s="141"/>
      <c r="AG343" s="295"/>
      <c r="AH343" s="292"/>
      <c r="AI343" s="141"/>
      <c r="AJ343" s="293"/>
      <c r="AK343" s="81"/>
      <c r="AL343" s="70"/>
      <c r="AM343" s="82"/>
      <c r="AN343" s="81">
        <f>AN325</f>
        <v>0</v>
      </c>
      <c r="AO343" s="70">
        <f t="shared" ref="AO343:AP343" si="699">AO325</f>
        <v>0</v>
      </c>
      <c r="AP343" s="82">
        <f t="shared" si="699"/>
        <v>0</v>
      </c>
      <c r="AQ343" s="81">
        <f>AQ325</f>
        <v>0</v>
      </c>
      <c r="AR343" s="70"/>
      <c r="AS343" s="82"/>
      <c r="AT343" s="81">
        <f>AT299</f>
        <v>4080000</v>
      </c>
      <c r="AU343" s="81">
        <f>AU299</f>
        <v>4080000</v>
      </c>
      <c r="AV343" s="82"/>
      <c r="AW343" s="81">
        <f>AW299</f>
        <v>0</v>
      </c>
      <c r="AX343" s="81">
        <f>AX299</f>
        <v>0</v>
      </c>
      <c r="AY343" s="82"/>
      <c r="AZ343" s="81">
        <f>AZ299</f>
        <v>0</v>
      </c>
      <c r="BA343" s="81">
        <f>BA299</f>
        <v>0</v>
      </c>
      <c r="BB343" s="82"/>
      <c r="BC343" s="291"/>
      <c r="BD343" s="291"/>
    </row>
    <row r="344" spans="1:56" ht="15" customHeight="1">
      <c r="F344" s="349" t="s">
        <v>113</v>
      </c>
      <c r="G344" s="26"/>
      <c r="I344" s="27"/>
      <c r="J344" s="26"/>
      <c r="M344" s="296">
        <f t="shared" ref="M344:AT344" si="700">SUM(M41:M75)</f>
        <v>0</v>
      </c>
      <c r="N344" s="297">
        <f t="shared" si="700"/>
        <v>0</v>
      </c>
      <c r="O344" s="298">
        <f t="shared" si="700"/>
        <v>0</v>
      </c>
      <c r="P344" s="299">
        <f t="shared" si="700"/>
        <v>283500</v>
      </c>
      <c r="Q344" s="300">
        <f t="shared" si="700"/>
        <v>0</v>
      </c>
      <c r="R344" s="300">
        <f t="shared" si="700"/>
        <v>283500</v>
      </c>
      <c r="S344" s="107">
        <f t="shared" si="700"/>
        <v>0</v>
      </c>
      <c r="T344" s="107">
        <f t="shared" si="700"/>
        <v>0</v>
      </c>
      <c r="U344" s="137">
        <f t="shared" si="700"/>
        <v>0</v>
      </c>
      <c r="V344" s="301">
        <f t="shared" si="700"/>
        <v>71720</v>
      </c>
      <c r="W344" s="107">
        <f t="shared" si="700"/>
        <v>0</v>
      </c>
      <c r="X344" s="137">
        <f t="shared" si="700"/>
        <v>71720</v>
      </c>
      <c r="Y344" s="292">
        <f t="shared" si="700"/>
        <v>0</v>
      </c>
      <c r="Z344" s="141">
        <f t="shared" si="700"/>
        <v>0</v>
      </c>
      <c r="AA344" s="137">
        <f t="shared" si="700"/>
        <v>0</v>
      </c>
      <c r="AB344" s="301">
        <f t="shared" si="700"/>
        <v>2281764</v>
      </c>
      <c r="AC344" s="107">
        <f t="shared" si="700"/>
        <v>49685</v>
      </c>
      <c r="AD344" s="137">
        <f t="shared" si="700"/>
        <v>2232079</v>
      </c>
      <c r="AE344" s="301">
        <f t="shared" si="700"/>
        <v>0</v>
      </c>
      <c r="AF344" s="107">
        <f t="shared" si="700"/>
        <v>0</v>
      </c>
      <c r="AG344" s="302">
        <f>SUM(AG29:AG75)</f>
        <v>264937</v>
      </c>
      <c r="AH344" s="301">
        <f t="shared" si="700"/>
        <v>252000</v>
      </c>
      <c r="AI344" s="107">
        <f t="shared" si="700"/>
        <v>0</v>
      </c>
      <c r="AJ344" s="137">
        <f t="shared" si="700"/>
        <v>252000</v>
      </c>
      <c r="AK344" s="81"/>
      <c r="AL344" s="70"/>
      <c r="AM344" s="82">
        <f t="shared" si="700"/>
        <v>0</v>
      </c>
      <c r="AN344" s="81">
        <f t="shared" si="700"/>
        <v>0</v>
      </c>
      <c r="AO344" s="70">
        <f t="shared" si="700"/>
        <v>0</v>
      </c>
      <c r="AP344" s="82">
        <f t="shared" si="700"/>
        <v>0</v>
      </c>
      <c r="AQ344" s="81">
        <f t="shared" si="700"/>
        <v>2188460</v>
      </c>
      <c r="AR344" s="70">
        <f t="shared" si="700"/>
        <v>2188460</v>
      </c>
      <c r="AS344" s="82">
        <f t="shared" si="700"/>
        <v>0</v>
      </c>
      <c r="AT344" s="81">
        <f t="shared" si="700"/>
        <v>0</v>
      </c>
      <c r="AU344" s="70">
        <f t="shared" ref="AU344:AW344" si="701">SUM(AU41:AU75)</f>
        <v>0</v>
      </c>
      <c r="AV344" s="82">
        <f t="shared" si="701"/>
        <v>0</v>
      </c>
      <c r="AW344" s="81">
        <f t="shared" si="701"/>
        <v>0</v>
      </c>
      <c r="AX344" s="70">
        <f t="shared" ref="AX344:AZ344" si="702">SUM(AX41:AX75)</f>
        <v>0</v>
      </c>
      <c r="AY344" s="82">
        <f t="shared" si="702"/>
        <v>0</v>
      </c>
      <c r="AZ344" s="81">
        <f t="shared" si="702"/>
        <v>0</v>
      </c>
      <c r="BA344" s="70">
        <f t="shared" ref="BA344:BB344" si="703">SUM(BA41:BA75)</f>
        <v>0</v>
      </c>
      <c r="BB344" s="82">
        <f t="shared" si="703"/>
        <v>0</v>
      </c>
      <c r="BC344" s="303"/>
      <c r="BD344" s="303"/>
    </row>
    <row r="345" spans="1:56">
      <c r="F345" s="350" t="s">
        <v>114</v>
      </c>
      <c r="G345" s="26"/>
      <c r="I345" s="27"/>
      <c r="J345" s="26"/>
      <c r="M345" s="296"/>
      <c r="N345" s="297"/>
      <c r="O345" s="298"/>
      <c r="P345" s="299"/>
      <c r="Q345" s="300"/>
      <c r="R345" s="300"/>
      <c r="S345" s="107"/>
      <c r="T345" s="107"/>
      <c r="U345" s="137"/>
      <c r="V345" s="301"/>
      <c r="W345" s="107"/>
      <c r="X345" s="137"/>
      <c r="Y345" s="301"/>
      <c r="Z345" s="304"/>
      <c r="AA345" s="305"/>
      <c r="AB345" s="301"/>
      <c r="AC345" s="107"/>
      <c r="AD345" s="137"/>
      <c r="AE345" s="301"/>
      <c r="AF345" s="107">
        <f>SUM(AF331:AF341)</f>
        <v>0</v>
      </c>
      <c r="AG345" s="302"/>
      <c r="AH345" s="301"/>
      <c r="AI345" s="107"/>
      <c r="AJ345" s="137"/>
      <c r="AK345" s="81">
        <f>SUM(AK331:AK341)</f>
        <v>0</v>
      </c>
      <c r="AL345" s="70">
        <f t="shared" ref="AL345:AS345" si="704">SUM(AL331:AL341)</f>
        <v>0</v>
      </c>
      <c r="AM345" s="82">
        <f t="shared" si="704"/>
        <v>0</v>
      </c>
      <c r="AN345" s="81">
        <f t="shared" si="704"/>
        <v>0</v>
      </c>
      <c r="AO345" s="70">
        <f t="shared" si="704"/>
        <v>0</v>
      </c>
      <c r="AP345" s="82">
        <f t="shared" si="704"/>
        <v>0</v>
      </c>
      <c r="AQ345" s="81">
        <f t="shared" si="704"/>
        <v>0</v>
      </c>
      <c r="AR345" s="70">
        <f t="shared" si="704"/>
        <v>0</v>
      </c>
      <c r="AS345" s="82">
        <f t="shared" si="704"/>
        <v>0</v>
      </c>
      <c r="AT345" s="81">
        <f t="shared" ref="AT345:AV345" si="705">SUM(AT331:AT341)</f>
        <v>0</v>
      </c>
      <c r="AU345" s="70">
        <f t="shared" si="705"/>
        <v>0</v>
      </c>
      <c r="AV345" s="82">
        <f t="shared" si="705"/>
        <v>0</v>
      </c>
      <c r="AW345" s="81">
        <f t="shared" ref="AW345:AY345" si="706">SUM(AW331:AW341)</f>
        <v>0</v>
      </c>
      <c r="AX345" s="70">
        <f t="shared" si="706"/>
        <v>0</v>
      </c>
      <c r="AY345" s="82">
        <f t="shared" si="706"/>
        <v>0</v>
      </c>
      <c r="AZ345" s="81">
        <f t="shared" ref="AZ345:BB345" si="707">SUM(AZ331:AZ341)</f>
        <v>0</v>
      </c>
      <c r="BA345" s="70">
        <f t="shared" si="707"/>
        <v>0</v>
      </c>
      <c r="BB345" s="82">
        <f t="shared" si="707"/>
        <v>0</v>
      </c>
      <c r="BC345" s="303"/>
      <c r="BD345" s="303"/>
    </row>
    <row r="346" spans="1:56">
      <c r="F346" s="351" t="s">
        <v>115</v>
      </c>
      <c r="G346" s="26"/>
      <c r="I346" s="27"/>
      <c r="J346" s="26"/>
      <c r="M346" s="296">
        <f t="shared" ref="M346:U346" si="708">SUM(M76:M185)</f>
        <v>714480</v>
      </c>
      <c r="N346" s="297">
        <f t="shared" si="708"/>
        <v>0</v>
      </c>
      <c r="O346" s="298">
        <f t="shared" si="708"/>
        <v>714480</v>
      </c>
      <c r="P346" s="299">
        <f t="shared" si="708"/>
        <v>1153153</v>
      </c>
      <c r="Q346" s="300">
        <f t="shared" si="708"/>
        <v>50727</v>
      </c>
      <c r="R346" s="300">
        <f t="shared" si="708"/>
        <v>1102426</v>
      </c>
      <c r="S346" s="107">
        <f t="shared" si="708"/>
        <v>3305869</v>
      </c>
      <c r="T346" s="107">
        <f t="shared" si="708"/>
        <v>0</v>
      </c>
      <c r="U346" s="137">
        <f t="shared" si="708"/>
        <v>3305869</v>
      </c>
      <c r="V346" s="301">
        <f>SUM(V78:V289)</f>
        <v>4310978</v>
      </c>
      <c r="W346" s="107">
        <f>SUM(W78:W289)</f>
        <v>0</v>
      </c>
      <c r="X346" s="137">
        <f>SUM(X78:X289)</f>
        <v>4310978</v>
      </c>
      <c r="Y346" s="306">
        <f>SUM(Y76:Y289)</f>
        <v>4269039</v>
      </c>
      <c r="Z346" s="107">
        <f>SUM(Z76:Z289)</f>
        <v>0</v>
      </c>
      <c r="AA346" s="307">
        <f>SUM(AA76:AA289)</f>
        <v>4269039</v>
      </c>
      <c r="AB346" s="301">
        <f t="shared" ref="AB346:AT346" si="709">SUM(AB78:AB289)</f>
        <v>1327000</v>
      </c>
      <c r="AC346" s="107">
        <f t="shared" si="709"/>
        <v>0</v>
      </c>
      <c r="AD346" s="137">
        <f t="shared" si="709"/>
        <v>1327000</v>
      </c>
      <c r="AE346" s="301">
        <f t="shared" si="709"/>
        <v>796815</v>
      </c>
      <c r="AF346" s="107">
        <f t="shared" si="709"/>
        <v>500000</v>
      </c>
      <c r="AG346" s="302">
        <f>SUM(AG78:AG289)</f>
        <v>296815</v>
      </c>
      <c r="AH346" s="301">
        <f t="shared" si="709"/>
        <v>6446593</v>
      </c>
      <c r="AI346" s="107">
        <f t="shared" si="709"/>
        <v>0</v>
      </c>
      <c r="AJ346" s="137">
        <f t="shared" si="709"/>
        <v>6446593</v>
      </c>
      <c r="AK346" s="81">
        <f>SUM(AK78:AK289,AK54:AK64)</f>
        <v>4495800</v>
      </c>
      <c r="AL346" s="81">
        <f>SUM(AL78:AL289,AL54:AL64)</f>
        <v>4368800</v>
      </c>
      <c r="AM346" s="81">
        <f>SUM(AM78:AM289,AM54:AM64)</f>
        <v>127000</v>
      </c>
      <c r="AN346" s="81">
        <f t="shared" si="709"/>
        <v>3209220</v>
      </c>
      <c r="AO346" s="70">
        <f t="shared" si="709"/>
        <v>3209220</v>
      </c>
      <c r="AP346" s="82">
        <f t="shared" si="709"/>
        <v>0</v>
      </c>
      <c r="AQ346" s="81">
        <f t="shared" si="709"/>
        <v>2255000</v>
      </c>
      <c r="AR346" s="70">
        <f t="shared" si="709"/>
        <v>2255000</v>
      </c>
      <c r="AS346" s="82">
        <f t="shared" si="709"/>
        <v>0</v>
      </c>
      <c r="AT346" s="81">
        <f>SUM(AT78:AT289)</f>
        <v>566200</v>
      </c>
      <c r="AU346" s="70">
        <f t="shared" ref="AU346:AV346" si="710">SUM(AU78:AU289)</f>
        <v>566200</v>
      </c>
      <c r="AV346" s="82">
        <f t="shared" si="710"/>
        <v>0</v>
      </c>
      <c r="AW346" s="81">
        <f>SUM(AW78:AW289)</f>
        <v>0</v>
      </c>
      <c r="AX346" s="70">
        <f t="shared" ref="AX346:AY346" si="711">SUM(AX78:AX289)</f>
        <v>0</v>
      </c>
      <c r="AY346" s="82">
        <f t="shared" si="711"/>
        <v>0</v>
      </c>
      <c r="AZ346" s="81">
        <f>SUM(AZ78:AZ289)</f>
        <v>0</v>
      </c>
      <c r="BA346" s="70">
        <f t="shared" ref="BA346:BB346" si="712">SUM(BA78:BA289)</f>
        <v>0</v>
      </c>
      <c r="BB346" s="82">
        <f t="shared" si="712"/>
        <v>0</v>
      </c>
      <c r="BC346" s="303"/>
      <c r="BD346" s="303"/>
    </row>
    <row r="347" spans="1:56">
      <c r="F347" s="352" t="s">
        <v>116</v>
      </c>
      <c r="G347" s="26"/>
      <c r="I347" s="27"/>
      <c r="J347" s="26"/>
      <c r="M347" s="299">
        <f t="shared" ref="M347:U347" si="713">SUM(M186:M315)</f>
        <v>0</v>
      </c>
      <c r="N347" s="300">
        <f t="shared" si="713"/>
        <v>0</v>
      </c>
      <c r="O347" s="308">
        <f t="shared" si="713"/>
        <v>0</v>
      </c>
      <c r="P347" s="299">
        <f t="shared" si="713"/>
        <v>0</v>
      </c>
      <c r="Q347" s="300">
        <f t="shared" si="713"/>
        <v>0</v>
      </c>
      <c r="R347" s="300">
        <f t="shared" si="713"/>
        <v>0</v>
      </c>
      <c r="S347" s="107">
        <f t="shared" si="713"/>
        <v>451540</v>
      </c>
      <c r="T347" s="107">
        <f t="shared" si="713"/>
        <v>0</v>
      </c>
      <c r="U347" s="137">
        <f t="shared" si="713"/>
        <v>451540</v>
      </c>
      <c r="V347" s="301">
        <f t="shared" ref="V347:AJ347" si="714">SUM(V303:V315)</f>
        <v>352671</v>
      </c>
      <c r="W347" s="107">
        <f t="shared" si="714"/>
        <v>0</v>
      </c>
      <c r="X347" s="137">
        <f t="shared" si="714"/>
        <v>352671</v>
      </c>
      <c r="Y347" s="301">
        <f>688981</f>
        <v>688981</v>
      </c>
      <c r="Z347" s="141">
        <f t="shared" si="714"/>
        <v>0</v>
      </c>
      <c r="AA347" s="137">
        <f t="shared" si="714"/>
        <v>1653440</v>
      </c>
      <c r="AB347" s="301">
        <f t="shared" si="714"/>
        <v>0</v>
      </c>
      <c r="AC347" s="107">
        <f t="shared" si="714"/>
        <v>0</v>
      </c>
      <c r="AD347" s="137">
        <f t="shared" si="714"/>
        <v>0</v>
      </c>
      <c r="AE347" s="301">
        <f>SUM(AE303:AE315,AE331:AE341)</f>
        <v>158407</v>
      </c>
      <c r="AF347" s="107">
        <f t="shared" si="714"/>
        <v>0</v>
      </c>
      <c r="AG347" s="302">
        <f t="shared" si="714"/>
        <v>14407</v>
      </c>
      <c r="AH347" s="301">
        <f t="shared" si="714"/>
        <v>0</v>
      </c>
      <c r="AI347" s="107">
        <f t="shared" si="714"/>
        <v>0</v>
      </c>
      <c r="AJ347" s="137">
        <f t="shared" si="714"/>
        <v>0</v>
      </c>
      <c r="AK347" s="81">
        <f>SUM(AK292:AK328)</f>
        <v>0</v>
      </c>
      <c r="AL347" s="81">
        <f>SUM(AL292:AL328)</f>
        <v>0</v>
      </c>
      <c r="AM347" s="82">
        <f>SUM(AM303:AM328)</f>
        <v>0</v>
      </c>
      <c r="AN347" s="81">
        <f>AN295</f>
        <v>1033060</v>
      </c>
      <c r="AO347" s="81">
        <f>AO295</f>
        <v>1033060</v>
      </c>
      <c r="AP347" s="82">
        <f>SUM(AP303:AP315)</f>
        <v>0</v>
      </c>
      <c r="AQ347" s="81"/>
      <c r="AR347" s="70">
        <f t="shared" ref="AR347:AS347" si="715">AR325</f>
        <v>0</v>
      </c>
      <c r="AS347" s="82">
        <f t="shared" si="715"/>
        <v>0</v>
      </c>
      <c r="AT347" s="81">
        <f>AT298</f>
        <v>400000</v>
      </c>
      <c r="AU347" s="70">
        <f>AU298</f>
        <v>400000</v>
      </c>
      <c r="AV347" s="82">
        <f t="shared" ref="AV347" si="716">AV325</f>
        <v>0</v>
      </c>
      <c r="AW347" s="81">
        <f>AW298</f>
        <v>0</v>
      </c>
      <c r="AX347" s="70">
        <f>AX298</f>
        <v>0</v>
      </c>
      <c r="AY347" s="82">
        <f t="shared" ref="AY347" si="717">AY325</f>
        <v>0</v>
      </c>
      <c r="AZ347" s="81">
        <f>AZ298</f>
        <v>0</v>
      </c>
      <c r="BA347" s="70">
        <f>BA298</f>
        <v>0</v>
      </c>
      <c r="BB347" s="82">
        <f t="shared" ref="BB347" si="718">BB325</f>
        <v>0</v>
      </c>
      <c r="BC347" s="303"/>
      <c r="BD347" s="303"/>
    </row>
    <row r="348" spans="1:56">
      <c r="F348" s="353" t="s">
        <v>117</v>
      </c>
      <c r="G348" s="26"/>
      <c r="I348" s="27"/>
      <c r="J348" s="26"/>
      <c r="M348" s="299"/>
      <c r="N348" s="300"/>
      <c r="O348" s="300"/>
      <c r="P348" s="299"/>
      <c r="Q348" s="300"/>
      <c r="R348" s="300"/>
      <c r="S348" s="107">
        <v>0</v>
      </c>
      <c r="T348" s="107">
        <v>0</v>
      </c>
      <c r="U348" s="137">
        <v>0</v>
      </c>
      <c r="V348" s="301">
        <f>SUM(0)</f>
        <v>0</v>
      </c>
      <c r="W348" s="107">
        <f t="shared" ref="W348:X348" si="719">SUM(0)</f>
        <v>0</v>
      </c>
      <c r="X348" s="137">
        <f t="shared" si="719"/>
        <v>0</v>
      </c>
      <c r="Y348" s="160">
        <f>964459</f>
        <v>964459</v>
      </c>
      <c r="AA348" s="137">
        <f>SUM(AA170)</f>
        <v>0</v>
      </c>
      <c r="AB348" s="301">
        <f>SUM(AB170)</f>
        <v>0</v>
      </c>
      <c r="AC348" s="107">
        <f>SUM(AC170)</f>
        <v>0</v>
      </c>
      <c r="AD348" s="137">
        <f>SUM(AD170)</f>
        <v>0</v>
      </c>
      <c r="AE348" s="301"/>
      <c r="AF348" s="107"/>
      <c r="AG348" s="302"/>
      <c r="AH348" s="301"/>
      <c r="AI348" s="107">
        <f>SUM(AI170)</f>
        <v>0</v>
      </c>
      <c r="AJ348" s="137">
        <f>SUM(AJ170)</f>
        <v>0</v>
      </c>
      <c r="AK348" s="81"/>
      <c r="AL348" s="70"/>
      <c r="AM348" s="82"/>
      <c r="AN348" s="81"/>
      <c r="AO348" s="70"/>
      <c r="AP348" s="82"/>
      <c r="AQ348" s="81"/>
      <c r="AR348" s="70"/>
      <c r="AS348" s="82"/>
      <c r="AT348" s="81"/>
      <c r="AU348" s="70"/>
      <c r="AV348" s="82"/>
      <c r="AW348" s="81"/>
      <c r="AX348" s="70"/>
      <c r="AY348" s="82"/>
      <c r="AZ348" s="81"/>
      <c r="BA348" s="70"/>
      <c r="BB348" s="82"/>
      <c r="BC348" s="303"/>
      <c r="BD348" s="303"/>
    </row>
    <row r="349" spans="1:56">
      <c r="F349" s="47" t="s">
        <v>118</v>
      </c>
      <c r="G349" s="50">
        <f>SUM(G5:G344)</f>
        <v>327000</v>
      </c>
      <c r="H349" s="48">
        <f>SUM(H5:H342)</f>
        <v>0</v>
      </c>
      <c r="I349" s="49">
        <f>SUM(I5:I342)</f>
        <v>327000</v>
      </c>
      <c r="J349" s="50">
        <f>SUM(J5:J342)</f>
        <v>4203556</v>
      </c>
      <c r="K349" s="48">
        <f>SUM(K5:K342)</f>
        <v>0</v>
      </c>
      <c r="L349" s="48">
        <f>SUM(L5:L342)</f>
        <v>4203556</v>
      </c>
      <c r="M349" s="296">
        <f t="shared" ref="M349:U349" si="720">SUM(M342:M347)</f>
        <v>914480</v>
      </c>
      <c r="N349" s="297">
        <f t="shared" si="720"/>
        <v>0</v>
      </c>
      <c r="O349" s="298">
        <f t="shared" si="720"/>
        <v>914480</v>
      </c>
      <c r="P349" s="299">
        <f t="shared" si="720"/>
        <v>2020800</v>
      </c>
      <c r="Q349" s="300">
        <f t="shared" si="720"/>
        <v>127557</v>
      </c>
      <c r="R349" s="300">
        <f t="shared" si="720"/>
        <v>1893243</v>
      </c>
      <c r="S349" s="107">
        <f t="shared" si="720"/>
        <v>4257409</v>
      </c>
      <c r="T349" s="107">
        <f t="shared" si="720"/>
        <v>0</v>
      </c>
      <c r="U349" s="137">
        <f t="shared" si="720"/>
        <v>4257409</v>
      </c>
      <c r="V349" s="301">
        <f>SUM(V342:V348)</f>
        <v>4935369</v>
      </c>
      <c r="W349" s="107">
        <f>SUM(W342:W348)</f>
        <v>0</v>
      </c>
      <c r="X349" s="137">
        <f>SUM(X342:X348)</f>
        <v>4935369</v>
      </c>
      <c r="Y349" s="301">
        <f t="shared" ref="Y349:AG349" si="721">SUM(Y342:Y348)</f>
        <v>6272479</v>
      </c>
      <c r="Z349" s="107">
        <f t="shared" si="721"/>
        <v>52535</v>
      </c>
      <c r="AA349" s="137">
        <f t="shared" si="721"/>
        <v>6219944</v>
      </c>
      <c r="AB349" s="301">
        <f>SUM(AB342:AB348)</f>
        <v>3808764</v>
      </c>
      <c r="AC349" s="107">
        <f>SUM(AC342:AC348)</f>
        <v>56714</v>
      </c>
      <c r="AD349" s="137">
        <f t="shared" si="721"/>
        <v>3752050</v>
      </c>
      <c r="AE349" s="301">
        <f t="shared" si="721"/>
        <v>1420159</v>
      </c>
      <c r="AF349" s="107">
        <f t="shared" si="721"/>
        <v>500000</v>
      </c>
      <c r="AG349" s="302">
        <f>SUM(AG342:AG348)</f>
        <v>776159</v>
      </c>
      <c r="AH349" s="301">
        <f t="shared" ref="AH349:AM349" si="722">SUM(AH342:AH348)</f>
        <v>7091667</v>
      </c>
      <c r="AI349" s="107">
        <f t="shared" si="722"/>
        <v>0</v>
      </c>
      <c r="AJ349" s="137">
        <f t="shared" si="722"/>
        <v>7091667</v>
      </c>
      <c r="AK349" s="81">
        <f t="shared" si="722"/>
        <v>5482101</v>
      </c>
      <c r="AL349" s="70">
        <f t="shared" si="722"/>
        <v>5155101</v>
      </c>
      <c r="AM349" s="82">
        <f t="shared" si="722"/>
        <v>327000</v>
      </c>
      <c r="AN349" s="81">
        <f t="shared" ref="AN349:AP349" si="723">SUM(AN342:AN348)</f>
        <v>4942280</v>
      </c>
      <c r="AO349" s="70">
        <f t="shared" si="723"/>
        <v>4942280</v>
      </c>
      <c r="AP349" s="82">
        <f t="shared" si="723"/>
        <v>0</v>
      </c>
      <c r="AQ349" s="81">
        <f t="shared" ref="AQ349:AS349" si="724">SUM(AQ342:AQ348)</f>
        <v>5143460</v>
      </c>
      <c r="AR349" s="70">
        <f t="shared" si="724"/>
        <v>5143460</v>
      </c>
      <c r="AS349" s="82">
        <f t="shared" si="724"/>
        <v>0</v>
      </c>
      <c r="AT349" s="81">
        <f t="shared" ref="AT349:AV349" si="725">SUM(AT342:AT348)</f>
        <v>5746200</v>
      </c>
      <c r="AU349" s="70">
        <f t="shared" si="725"/>
        <v>5746200</v>
      </c>
      <c r="AV349" s="82">
        <f t="shared" si="725"/>
        <v>0</v>
      </c>
      <c r="AW349" s="81">
        <f t="shared" ref="AW349:AY349" si="726">SUM(AW342:AW348)</f>
        <v>0</v>
      </c>
      <c r="AX349" s="70">
        <f t="shared" si="726"/>
        <v>0</v>
      </c>
      <c r="AY349" s="82">
        <f t="shared" si="726"/>
        <v>0</v>
      </c>
      <c r="AZ349" s="81">
        <f t="shared" ref="AZ349:BB349" si="727">SUM(AZ342:AZ348)</f>
        <v>0</v>
      </c>
      <c r="BA349" s="70">
        <f t="shared" si="727"/>
        <v>0</v>
      </c>
      <c r="BB349" s="82">
        <f t="shared" si="727"/>
        <v>0</v>
      </c>
      <c r="BC349" s="309">
        <f>SUM(BC5:BC173)</f>
        <v>3245889</v>
      </c>
      <c r="BD349" s="310"/>
    </row>
    <row r="350" spans="1:56">
      <c r="G350" s="51"/>
      <c r="H350" s="311">
        <f>H349/G349</f>
        <v>0</v>
      </c>
      <c r="I350" s="312">
        <f>I349/G349</f>
        <v>1</v>
      </c>
      <c r="J350" s="51"/>
      <c r="K350" s="311">
        <f>K349/J349</f>
        <v>0</v>
      </c>
      <c r="L350" s="311">
        <f>L349/J349</f>
        <v>1</v>
      </c>
      <c r="M350" s="313"/>
      <c r="N350" s="314">
        <f>N349/M349</f>
        <v>0</v>
      </c>
      <c r="O350" s="315">
        <f>O349/M349</f>
        <v>1</v>
      </c>
      <c r="P350" s="313"/>
      <c r="Q350" s="314">
        <f>Q349/P349</f>
        <v>6.3122030878859856E-2</v>
      </c>
      <c r="R350" s="316">
        <f>R349/P349</f>
        <v>0.93687796912114019</v>
      </c>
      <c r="S350" s="108"/>
      <c r="T350" s="317">
        <f>T349/S349</f>
        <v>0</v>
      </c>
      <c r="U350" s="318">
        <f>U349/S349</f>
        <v>1</v>
      </c>
      <c r="V350" s="319"/>
      <c r="W350" s="317">
        <f>W349/V349</f>
        <v>0</v>
      </c>
      <c r="X350" s="318">
        <f>X349/V349</f>
        <v>1</v>
      </c>
      <c r="Y350" s="319"/>
      <c r="Z350" s="317">
        <f>Z349/Y349</f>
        <v>8.3754764264655172E-3</v>
      </c>
      <c r="AA350" s="318">
        <f>AA349/Y349</f>
        <v>0.99162452357353448</v>
      </c>
      <c r="AB350" s="319"/>
      <c r="AC350" s="317">
        <f>AC349/AB349</f>
        <v>1.4890394889260663E-2</v>
      </c>
      <c r="AD350" s="318">
        <f>AD349/AB349</f>
        <v>0.98510960511073931</v>
      </c>
      <c r="AE350" s="319"/>
      <c r="AF350" s="317">
        <f>AF349/AE349</f>
        <v>0.35207325376947229</v>
      </c>
      <c r="AG350" s="320">
        <f>AG349/AE349</f>
        <v>0.54652964914491964</v>
      </c>
      <c r="AH350" s="319"/>
      <c r="AI350" s="317">
        <f>AI349/AH349</f>
        <v>0</v>
      </c>
      <c r="AJ350" s="318">
        <f>AJ349/AH349</f>
        <v>1</v>
      </c>
      <c r="AK350" s="83"/>
      <c r="AL350" s="321">
        <f>AL349/AK349</f>
        <v>0.94035133610270949</v>
      </c>
      <c r="AM350" s="322">
        <f>AM349/AK349</f>
        <v>5.9648663897290476E-2</v>
      </c>
      <c r="AN350" s="83"/>
      <c r="AO350" s="321">
        <f>AO349/AN349</f>
        <v>1</v>
      </c>
      <c r="AP350" s="322">
        <f>AP349/AN349</f>
        <v>0</v>
      </c>
      <c r="AQ350" s="83"/>
      <c r="AR350" s="321">
        <f>AR349/AQ349</f>
        <v>1</v>
      </c>
      <c r="AS350" s="322">
        <f>AS349/AQ349</f>
        <v>0</v>
      </c>
      <c r="AT350" s="83"/>
      <c r="AU350" s="321">
        <f>AU349/AT349</f>
        <v>1</v>
      </c>
      <c r="AV350" s="322">
        <f>AV349/AT349</f>
        <v>0</v>
      </c>
      <c r="AW350" s="83"/>
      <c r="AX350" s="321" t="e">
        <f>AX349/AW349</f>
        <v>#DIV/0!</v>
      </c>
      <c r="AY350" s="322" t="e">
        <f>AY349/AW349</f>
        <v>#DIV/0!</v>
      </c>
      <c r="AZ350" s="83"/>
      <c r="BA350" s="321" t="e">
        <f>BA349/AZ349</f>
        <v>#DIV/0!</v>
      </c>
      <c r="BB350" s="322" t="e">
        <f>BB349/AZ349</f>
        <v>#DIV/0!</v>
      </c>
      <c r="BC350" s="303"/>
      <c r="BD350" s="303"/>
    </row>
    <row r="351" spans="1:56">
      <c r="G351" s="26"/>
      <c r="I351" s="27"/>
      <c r="J351" s="26"/>
      <c r="M351" s="323"/>
      <c r="N351" s="324"/>
      <c r="O351" s="52"/>
      <c r="P351" s="323"/>
      <c r="Q351" s="324"/>
      <c r="R351" s="52"/>
      <c r="S351" s="325"/>
      <c r="T351" s="326"/>
      <c r="U351" s="327"/>
      <c r="V351" s="328"/>
      <c r="W351" s="329"/>
      <c r="X351" s="330"/>
      <c r="Y351" s="328"/>
      <c r="Z351" s="329"/>
      <c r="AA351" s="330"/>
      <c r="AB351" s="328"/>
      <c r="AC351" s="329"/>
      <c r="AD351" s="330"/>
      <c r="AE351" s="328"/>
      <c r="AF351" s="329"/>
      <c r="AG351" s="331"/>
      <c r="AH351" s="328"/>
      <c r="AI351" s="329"/>
      <c r="AJ351" s="330"/>
      <c r="AK351" s="91"/>
      <c r="AL351" s="92"/>
      <c r="AM351" s="332"/>
      <c r="AN351" s="91"/>
      <c r="AO351" s="92"/>
      <c r="AP351" s="332"/>
      <c r="AQ351" s="91"/>
      <c r="AR351" s="92"/>
      <c r="AS351" s="332"/>
      <c r="AT351" s="91"/>
      <c r="AU351" s="92"/>
      <c r="AV351" s="332"/>
      <c r="AW351" s="91"/>
      <c r="AX351" s="92"/>
      <c r="AY351" s="332"/>
      <c r="AZ351" s="91"/>
      <c r="BA351" s="92"/>
      <c r="BB351" s="332"/>
      <c r="BC351" s="333"/>
      <c r="BD351" s="333"/>
    </row>
    <row r="352" spans="1:56">
      <c r="D352" s="699" t="s">
        <v>119</v>
      </c>
      <c r="E352" s="699"/>
      <c r="F352" s="699"/>
      <c r="G352" s="700" t="s">
        <v>120</v>
      </c>
      <c r="H352" s="700"/>
      <c r="I352" s="700"/>
      <c r="J352" s="700" t="s">
        <v>120</v>
      </c>
      <c r="K352" s="700"/>
      <c r="L352" s="700"/>
      <c r="M352" s="725" t="s">
        <v>121</v>
      </c>
      <c r="N352" s="725"/>
      <c r="O352" s="725"/>
      <c r="P352" s="726" t="s">
        <v>119</v>
      </c>
      <c r="Q352" s="726"/>
      <c r="R352" s="726"/>
      <c r="S352" s="726" t="s">
        <v>119</v>
      </c>
      <c r="T352" s="726"/>
      <c r="U352" s="726"/>
      <c r="V352" s="638" t="s">
        <v>119</v>
      </c>
      <c r="W352" s="638"/>
      <c r="X352" s="638"/>
      <c r="Y352" s="638" t="s">
        <v>119</v>
      </c>
      <c r="Z352" s="638"/>
      <c r="AA352" s="638"/>
      <c r="AB352" s="638" t="s">
        <v>119</v>
      </c>
      <c r="AC352" s="638"/>
      <c r="AD352" s="638"/>
      <c r="AE352" s="638" t="s">
        <v>119</v>
      </c>
      <c r="AF352" s="638"/>
      <c r="AG352" s="638"/>
      <c r="AH352" s="638" t="s">
        <v>119</v>
      </c>
      <c r="AI352" s="638"/>
      <c r="AJ352" s="638"/>
      <c r="AK352" s="638" t="s">
        <v>119</v>
      </c>
      <c r="AL352" s="638"/>
      <c r="AM352" s="638"/>
      <c r="AN352" s="638" t="s">
        <v>119</v>
      </c>
      <c r="AO352" s="638"/>
      <c r="AP352" s="638"/>
      <c r="AQ352" s="638" t="s">
        <v>119</v>
      </c>
      <c r="AR352" s="638"/>
      <c r="AS352" s="638"/>
      <c r="AT352" s="638" t="s">
        <v>119</v>
      </c>
      <c r="AU352" s="638"/>
      <c r="AV352" s="638"/>
      <c r="AW352" s="638" t="s">
        <v>119</v>
      </c>
      <c r="AX352" s="638"/>
      <c r="AY352" s="638"/>
      <c r="AZ352" s="638" t="s">
        <v>119</v>
      </c>
      <c r="BA352" s="638"/>
      <c r="BB352" s="638"/>
      <c r="BC352" s="718" t="s">
        <v>122</v>
      </c>
      <c r="BD352" s="719"/>
    </row>
    <row r="353" spans="2:56">
      <c r="B353" s="334"/>
      <c r="C353" s="334"/>
      <c r="D353" s="696" t="s">
        <v>123</v>
      </c>
      <c r="E353" s="696"/>
      <c r="F353" s="696"/>
      <c r="I353" s="335">
        <f>SUM(F353+490926)</f>
        <v>490926</v>
      </c>
      <c r="J353" s="26"/>
      <c r="L353" s="336">
        <f>SUM(2417386-37680-89526-60474)</f>
        <v>2229706</v>
      </c>
      <c r="M353" s="313"/>
      <c r="N353" s="337"/>
      <c r="O353" s="338">
        <v>1075937</v>
      </c>
      <c r="P353" s="313"/>
      <c r="Q353" s="337"/>
      <c r="R353" s="338">
        <v>1091828</v>
      </c>
      <c r="S353" s="313"/>
      <c r="T353" s="337"/>
      <c r="U353" s="338">
        <v>1087358</v>
      </c>
      <c r="V353" s="313"/>
      <c r="W353" s="337"/>
      <c r="X353" s="338">
        <v>1329812</v>
      </c>
      <c r="Y353" s="313"/>
      <c r="Z353" s="337"/>
      <c r="AA353" s="338">
        <v>421141</v>
      </c>
      <c r="AB353" s="313"/>
      <c r="AC353" s="337"/>
      <c r="AD353" s="338">
        <v>690952</v>
      </c>
      <c r="AE353" s="313"/>
      <c r="AF353" s="337"/>
      <c r="AG353" s="339">
        <f>684115+36602-901.62</f>
        <v>719815.38</v>
      </c>
      <c r="AH353" s="313"/>
      <c r="AI353" s="337"/>
      <c r="AJ353" s="339">
        <f>673645-234045</f>
        <v>439600</v>
      </c>
      <c r="AK353" s="313"/>
      <c r="AL353" s="337"/>
      <c r="AM353" s="339">
        <v>1045290</v>
      </c>
      <c r="AN353" s="313"/>
      <c r="AO353" s="337"/>
      <c r="AP353" s="339">
        <v>1045290</v>
      </c>
      <c r="AQ353" s="313"/>
      <c r="AR353" s="337"/>
      <c r="AS353" s="339">
        <v>1045290</v>
      </c>
      <c r="AT353" s="313"/>
      <c r="AU353" s="337"/>
      <c r="AV353" s="339">
        <v>1045290</v>
      </c>
      <c r="AW353" s="313"/>
      <c r="AX353" s="337"/>
      <c r="AY353" s="339">
        <v>1045290</v>
      </c>
      <c r="AZ353" s="313"/>
      <c r="BA353" s="337"/>
      <c r="BB353" s="339">
        <v>1045290</v>
      </c>
      <c r="BC353" s="393">
        <f>AS353</f>
        <v>1045290</v>
      </c>
      <c r="BD353" s="394" t="s">
        <v>124</v>
      </c>
    </row>
    <row r="354" spans="2:56">
      <c r="B354" s="334"/>
      <c r="C354" s="334"/>
      <c r="D354" s="698" t="s">
        <v>125</v>
      </c>
      <c r="E354" s="698"/>
      <c r="F354" s="698"/>
      <c r="I354" s="335">
        <f>SUM(F354+490926)</f>
        <v>490926</v>
      </c>
      <c r="J354" s="26"/>
      <c r="L354" s="336">
        <f>SUM(2417386-37680-89526-60474)</f>
        <v>2229706</v>
      </c>
      <c r="M354" s="313"/>
      <c r="N354" s="337"/>
      <c r="O354" s="338">
        <v>1075937</v>
      </c>
      <c r="P354" s="313"/>
      <c r="Q354" s="337"/>
      <c r="R354" s="338"/>
      <c r="S354" s="313"/>
      <c r="T354" s="337"/>
      <c r="U354" s="338"/>
      <c r="V354" s="313"/>
      <c r="W354" s="337"/>
      <c r="X354" s="338"/>
      <c r="Y354" s="313"/>
      <c r="Z354" s="337"/>
      <c r="AA354" s="338">
        <v>841664</v>
      </c>
      <c r="AB354" s="313"/>
      <c r="AC354" s="337"/>
      <c r="AD354" s="338">
        <v>433499</v>
      </c>
      <c r="AE354" s="313"/>
      <c r="AF354" s="337"/>
      <c r="AG354" s="339">
        <f>421024+27876-901.62</f>
        <v>447998.38</v>
      </c>
      <c r="AH354" s="313"/>
      <c r="AI354" s="337"/>
      <c r="AJ354" s="339">
        <f>428864-24117</f>
        <v>404747</v>
      </c>
      <c r="AK354" s="313"/>
      <c r="AL354" s="337"/>
      <c r="AM354" s="339">
        <v>405239</v>
      </c>
      <c r="AN354" s="313"/>
      <c r="AO354" s="337"/>
      <c r="AP354" s="339">
        <v>405239</v>
      </c>
      <c r="AQ354" s="313"/>
      <c r="AR354" s="337"/>
      <c r="AS354" s="339">
        <v>405239</v>
      </c>
      <c r="AT354" s="313"/>
      <c r="AU354" s="337"/>
      <c r="AV354" s="339">
        <v>405239</v>
      </c>
      <c r="AW354" s="313"/>
      <c r="AX354" s="337"/>
      <c r="AY354" s="339">
        <v>405239</v>
      </c>
      <c r="AZ354" s="313"/>
      <c r="BA354" s="337"/>
      <c r="BB354" s="339">
        <v>405239</v>
      </c>
      <c r="BC354" s="378">
        <f>AS354</f>
        <v>405239</v>
      </c>
      <c r="BD354" s="383" t="s">
        <v>124</v>
      </c>
    </row>
    <row r="355" spans="2:56">
      <c r="B355" s="334"/>
      <c r="C355" s="334"/>
      <c r="D355" s="697" t="s">
        <v>126</v>
      </c>
      <c r="E355" s="697"/>
      <c r="F355" s="697"/>
      <c r="I355" s="335">
        <f>SUM(F355+490926)</f>
        <v>490926</v>
      </c>
      <c r="J355" s="26"/>
      <c r="L355" s="336">
        <f>SUM(2417386-37680-89526-60474)</f>
        <v>2229706</v>
      </c>
      <c r="M355" s="313"/>
      <c r="N355" s="337"/>
      <c r="O355" s="338">
        <v>689979</v>
      </c>
      <c r="P355" s="313"/>
      <c r="Q355" s="337"/>
      <c r="R355" s="338">
        <v>700399</v>
      </c>
      <c r="S355" s="313"/>
      <c r="T355" s="337"/>
      <c r="U355" s="338">
        <v>679689</v>
      </c>
      <c r="V355" s="313"/>
      <c r="W355" s="337"/>
      <c r="X355" s="338">
        <v>838526</v>
      </c>
      <c r="Y355" s="313"/>
      <c r="Z355" s="337"/>
      <c r="AA355" s="338">
        <v>425829</v>
      </c>
      <c r="AB355" s="313"/>
      <c r="AC355" s="337"/>
      <c r="AD355" s="338">
        <v>427308</v>
      </c>
      <c r="AE355" s="313"/>
      <c r="AF355" s="337"/>
      <c r="AG355" s="339">
        <f>408754+5040-901.62</f>
        <v>412892.38</v>
      </c>
      <c r="AH355" s="313"/>
      <c r="AI355" s="337"/>
      <c r="AJ355" s="339">
        <f>438847-8523</f>
        <v>430324</v>
      </c>
      <c r="AK355" s="313"/>
      <c r="AL355" s="337"/>
      <c r="AM355" s="339">
        <v>410673</v>
      </c>
      <c r="AN355" s="313"/>
      <c r="AO355" s="337"/>
      <c r="AP355" s="339">
        <v>410673</v>
      </c>
      <c r="AQ355" s="313"/>
      <c r="AR355" s="337"/>
      <c r="AS355" s="339">
        <v>410673</v>
      </c>
      <c r="AT355" s="313"/>
      <c r="AU355" s="337"/>
      <c r="AV355" s="339">
        <v>410673</v>
      </c>
      <c r="AW355" s="313"/>
      <c r="AX355" s="337"/>
      <c r="AY355" s="339">
        <v>410673</v>
      </c>
      <c r="AZ355" s="313"/>
      <c r="BA355" s="337"/>
      <c r="BB355" s="339">
        <v>410673</v>
      </c>
      <c r="BC355" s="378">
        <f>AS355</f>
        <v>410673</v>
      </c>
      <c r="BD355" s="383" t="s">
        <v>127</v>
      </c>
    </row>
    <row r="356" spans="2:56">
      <c r="B356" s="334"/>
      <c r="C356" s="334"/>
      <c r="D356" s="688" t="s">
        <v>128</v>
      </c>
      <c r="E356" s="688"/>
      <c r="F356" s="688"/>
      <c r="I356" s="335"/>
      <c r="J356" s="26"/>
      <c r="L356" s="336"/>
      <c r="M356" s="313"/>
      <c r="N356" s="337"/>
      <c r="O356" s="338"/>
      <c r="P356" s="313"/>
      <c r="Q356" s="337"/>
      <c r="R356" s="338"/>
      <c r="S356" s="313"/>
      <c r="T356" s="337"/>
      <c r="U356" s="338"/>
      <c r="V356" s="313"/>
      <c r="W356" s="337"/>
      <c r="X356" s="338"/>
      <c r="Y356" s="313"/>
      <c r="Z356" s="337"/>
      <c r="AA356" s="338">
        <v>157057</v>
      </c>
      <c r="AB356" s="313"/>
      <c r="AC356" s="337"/>
      <c r="AD356" s="338">
        <v>160198</v>
      </c>
      <c r="AE356" s="313"/>
      <c r="AF356" s="337"/>
      <c r="AG356" s="339">
        <f>155746+8117-901.62</f>
        <v>162961.38</v>
      </c>
      <c r="AH356" s="313"/>
      <c r="AI356" s="337"/>
      <c r="AJ356" s="339">
        <f>158646-97827</f>
        <v>60819</v>
      </c>
      <c r="AK356" s="313"/>
      <c r="AL356" s="337"/>
      <c r="AM356" s="339">
        <v>59134</v>
      </c>
      <c r="AN356" s="313"/>
      <c r="AO356" s="337"/>
      <c r="AP356" s="339">
        <v>59134</v>
      </c>
      <c r="AQ356" s="313"/>
      <c r="AR356" s="337"/>
      <c r="AS356" s="339">
        <v>59134</v>
      </c>
      <c r="AT356" s="313"/>
      <c r="AU356" s="337"/>
      <c r="AV356" s="339">
        <v>59134</v>
      </c>
      <c r="AW356" s="313"/>
      <c r="AX356" s="337"/>
      <c r="AY356" s="339">
        <v>59134</v>
      </c>
      <c r="AZ356" s="313"/>
      <c r="BA356" s="337"/>
      <c r="BB356" s="339">
        <v>59134</v>
      </c>
      <c r="BC356" s="378">
        <f>AS356</f>
        <v>59134</v>
      </c>
      <c r="BD356" s="383" t="s">
        <v>129</v>
      </c>
    </row>
    <row r="357" spans="2:56">
      <c r="B357" s="334"/>
      <c r="C357" s="334"/>
      <c r="D357" s="690" t="s">
        <v>130</v>
      </c>
      <c r="E357" s="690"/>
      <c r="F357" s="690"/>
      <c r="I357" s="335">
        <f>SUM(F357+490926)</f>
        <v>490926</v>
      </c>
      <c r="J357" s="26"/>
      <c r="L357" s="336">
        <f>SUM(2417386-37680-89526-60474)</f>
        <v>2229706</v>
      </c>
      <c r="M357" s="313"/>
      <c r="N357" s="337"/>
      <c r="O357" s="338">
        <v>2623918</v>
      </c>
      <c r="P357" s="313"/>
      <c r="Q357" s="337"/>
      <c r="R357" s="338">
        <v>2729203</v>
      </c>
      <c r="S357" s="313"/>
      <c r="T357" s="337"/>
      <c r="U357" s="338">
        <v>2694466</v>
      </c>
      <c r="V357" s="313"/>
      <c r="W357" s="337"/>
      <c r="X357" s="338">
        <v>3262252</v>
      </c>
      <c r="Y357" s="313"/>
      <c r="Z357" s="337"/>
      <c r="AA357" s="338">
        <f>SUM(3498325+876427+134029)</f>
        <v>4508781</v>
      </c>
      <c r="AB357" s="313"/>
      <c r="AC357" s="337"/>
      <c r="AD357" s="338">
        <v>3568291</v>
      </c>
      <c r="AE357" s="313"/>
      <c r="AF357" s="337"/>
      <c r="AG357" s="339">
        <f>3465611+229463-901.62</f>
        <v>3694172.38</v>
      </c>
      <c r="AH357" s="313"/>
      <c r="AI357" s="337"/>
      <c r="AJ357" s="339">
        <f>3530146-198519+404526</f>
        <v>3736153</v>
      </c>
      <c r="AK357" s="313"/>
      <c r="AL357" s="337"/>
      <c r="AM357" s="339">
        <v>3348140</v>
      </c>
      <c r="AN357" s="313"/>
      <c r="AO357" s="337"/>
      <c r="AP357" s="339">
        <v>3348140</v>
      </c>
      <c r="AQ357" s="313"/>
      <c r="AR357" s="337"/>
      <c r="AS357" s="339">
        <v>3348140</v>
      </c>
      <c r="AT357" s="313"/>
      <c r="AU357" s="337"/>
      <c r="AV357" s="339">
        <v>3348140</v>
      </c>
      <c r="AW357" s="313"/>
      <c r="AX357" s="337"/>
      <c r="AY357" s="339">
        <v>3348140</v>
      </c>
      <c r="AZ357" s="313"/>
      <c r="BA357" s="337"/>
      <c r="BB357" s="339">
        <v>3348140</v>
      </c>
      <c r="BC357" s="378">
        <f>AS357</f>
        <v>3348140</v>
      </c>
      <c r="BD357" s="383" t="s">
        <v>131</v>
      </c>
    </row>
    <row r="358" spans="2:56">
      <c r="B358" s="334"/>
      <c r="C358" s="334"/>
      <c r="D358" s="691" t="s">
        <v>132</v>
      </c>
      <c r="E358" s="691"/>
      <c r="F358" s="691"/>
      <c r="I358" s="335">
        <f>SUM(F358+490926)</f>
        <v>490926</v>
      </c>
      <c r="J358" s="26"/>
      <c r="L358" s="336">
        <f>SUM(2417386-37680-89526-60474)</f>
        <v>2229706</v>
      </c>
      <c r="M358" s="313"/>
      <c r="N358" s="337"/>
      <c r="O358" s="338">
        <v>234147</v>
      </c>
      <c r="P358" s="313"/>
      <c r="Q358" s="337"/>
      <c r="R358" s="338">
        <v>233452</v>
      </c>
      <c r="S358" s="313"/>
      <c r="T358" s="337"/>
      <c r="U358" s="338">
        <v>234664</v>
      </c>
      <c r="V358" s="313"/>
      <c r="W358" s="337"/>
      <c r="X358" s="338">
        <v>319525</v>
      </c>
      <c r="Y358" s="313"/>
      <c r="Z358" s="337"/>
      <c r="AA358" s="338">
        <v>487093</v>
      </c>
      <c r="AB358" s="313"/>
      <c r="AC358" s="337"/>
      <c r="AD358" s="338">
        <v>496835</v>
      </c>
      <c r="AE358" s="313"/>
      <c r="AF358" s="337"/>
      <c r="AG358" s="339">
        <f>31950+482539-901.62</f>
        <v>513587.38</v>
      </c>
      <c r="AH358" s="313"/>
      <c r="AI358" s="337"/>
      <c r="AJ358" s="339">
        <f>491524-27641+55769</f>
        <v>519652</v>
      </c>
      <c r="AK358" s="313"/>
      <c r="AL358" s="337"/>
      <c r="AM358" s="339">
        <v>466165</v>
      </c>
      <c r="AN358" s="313"/>
      <c r="AO358" s="337"/>
      <c r="AP358" s="339">
        <v>466165</v>
      </c>
      <c r="AQ358" s="313"/>
      <c r="AR358" s="337"/>
      <c r="AS358" s="339">
        <v>466165</v>
      </c>
      <c r="AT358" s="313"/>
      <c r="AU358" s="337"/>
      <c r="AV358" s="339">
        <v>466165</v>
      </c>
      <c r="AW358" s="313"/>
      <c r="AX358" s="337"/>
      <c r="AY358" s="339">
        <v>466165</v>
      </c>
      <c r="AZ358" s="313"/>
      <c r="BA358" s="337"/>
      <c r="BB358" s="339">
        <v>466165</v>
      </c>
      <c r="BC358" s="387">
        <f>AS358</f>
        <v>466165</v>
      </c>
      <c r="BD358" s="384" t="s">
        <v>133</v>
      </c>
    </row>
    <row r="359" spans="2:56">
      <c r="D359" s="724" t="s">
        <v>134</v>
      </c>
      <c r="E359" s="724"/>
      <c r="F359" s="724"/>
      <c r="I359" s="335"/>
      <c r="J359" s="26"/>
      <c r="L359" s="336"/>
      <c r="M359" s="313"/>
      <c r="N359" s="337"/>
      <c r="O359" s="338"/>
      <c r="P359" s="313"/>
      <c r="Q359" s="337"/>
      <c r="R359" s="338"/>
      <c r="S359" s="313"/>
      <c r="T359" s="337"/>
      <c r="U359" s="338"/>
      <c r="V359" s="313"/>
      <c r="W359" s="337"/>
      <c r="X359" s="338">
        <f>SUM(V348)</f>
        <v>0</v>
      </c>
      <c r="Y359" s="313"/>
      <c r="Z359" s="337"/>
      <c r="AA359" s="48">
        <v>1262685</v>
      </c>
      <c r="AB359" s="313"/>
      <c r="AC359" s="337"/>
      <c r="AD359" s="338">
        <f>SUM(AB348)</f>
        <v>0</v>
      </c>
      <c r="AE359" s="313"/>
      <c r="AF359" s="337"/>
      <c r="AG359" s="339">
        <v>-310685</v>
      </c>
      <c r="AH359" s="313"/>
      <c r="AI359" s="337"/>
      <c r="AJ359" s="339">
        <f>500000+840223</f>
        <v>1340223</v>
      </c>
      <c r="AK359" s="313"/>
      <c r="AL359" s="337"/>
      <c r="AM359" s="339">
        <f>150000-500000</f>
        <v>-350000</v>
      </c>
      <c r="AN359" s="313"/>
      <c r="AO359" s="337"/>
      <c r="AP359" s="339">
        <f>-840223</f>
        <v>-840223</v>
      </c>
      <c r="AQ359" s="313"/>
      <c r="AR359" s="337"/>
      <c r="AS359" s="339">
        <v>160685</v>
      </c>
      <c r="AT359" s="313"/>
      <c r="AU359" s="337"/>
      <c r="AV359" s="339">
        <v>0</v>
      </c>
      <c r="AW359" s="313"/>
      <c r="AX359" s="337"/>
      <c r="AY359" s="339">
        <v>0</v>
      </c>
      <c r="AZ359" s="313"/>
      <c r="BA359" s="337"/>
      <c r="BB359" s="339">
        <v>0</v>
      </c>
      <c r="BC359" s="388">
        <v>0</v>
      </c>
      <c r="BD359" s="385"/>
    </row>
    <row r="360" spans="2:56">
      <c r="D360" s="692" t="s">
        <v>135</v>
      </c>
      <c r="E360" s="692"/>
      <c r="F360" s="692"/>
      <c r="I360" s="335"/>
      <c r="J360" s="26"/>
      <c r="L360" s="336"/>
      <c r="M360" s="313"/>
      <c r="N360" s="337"/>
      <c r="O360" s="338"/>
      <c r="P360" s="313"/>
      <c r="Q360" s="337"/>
      <c r="R360" s="338"/>
      <c r="S360" s="313"/>
      <c r="T360" s="337"/>
      <c r="U360" s="338"/>
      <c r="V360" s="313"/>
      <c r="W360" s="337"/>
      <c r="X360" s="338"/>
      <c r="Y360" s="313"/>
      <c r="Z360" s="337"/>
      <c r="AA360" s="48"/>
      <c r="AB360" s="313"/>
      <c r="AC360" s="337"/>
      <c r="AD360" s="338">
        <v>169884</v>
      </c>
      <c r="AE360" s="313"/>
      <c r="AF360" s="337"/>
      <c r="AG360" s="339">
        <f>165221+8671-901.62</f>
        <v>172990.38</v>
      </c>
      <c r="AH360" s="313"/>
      <c r="AI360" s="337"/>
      <c r="AJ360" s="339">
        <f>168298-69764</f>
        <v>98534</v>
      </c>
      <c r="AK360" s="313"/>
      <c r="AL360" s="337"/>
      <c r="AM360" s="339">
        <v>97460</v>
      </c>
      <c r="AN360" s="313"/>
      <c r="AO360" s="337"/>
      <c r="AP360" s="339">
        <v>97460</v>
      </c>
      <c r="AQ360" s="313"/>
      <c r="AR360" s="337"/>
      <c r="AS360" s="339">
        <v>97460</v>
      </c>
      <c r="AT360" s="313"/>
      <c r="AU360" s="337"/>
      <c r="AV360" s="339">
        <v>97460</v>
      </c>
      <c r="AW360" s="313"/>
      <c r="AX360" s="337"/>
      <c r="AY360" s="339">
        <v>97460</v>
      </c>
      <c r="AZ360" s="313"/>
      <c r="BA360" s="337"/>
      <c r="BB360" s="339">
        <v>97460</v>
      </c>
      <c r="BC360" s="389">
        <f>AS360</f>
        <v>97460</v>
      </c>
      <c r="BD360" s="386"/>
    </row>
    <row r="361" spans="2:56">
      <c r="D361" s="692" t="s">
        <v>136</v>
      </c>
      <c r="E361" s="692"/>
      <c r="F361" s="692"/>
      <c r="G361" s="340"/>
      <c r="H361" s="340"/>
      <c r="I361" s="341">
        <f>SUM(I353:I358)</f>
        <v>2454630</v>
      </c>
      <c r="J361" s="51"/>
      <c r="K361" s="340"/>
      <c r="L361" s="342">
        <f>SUM(L353:L358)</f>
        <v>11148530</v>
      </c>
      <c r="M361" s="313"/>
      <c r="N361" s="337"/>
      <c r="O361" s="338">
        <f>SUM(O353:O358)</f>
        <v>5699918</v>
      </c>
      <c r="P361" s="313"/>
      <c r="Q361" s="337"/>
      <c r="R361" s="338">
        <f>SUM(R353:R358)</f>
        <v>4754882</v>
      </c>
      <c r="S361" s="313"/>
      <c r="T361" s="337"/>
      <c r="U361" s="338">
        <f>SUM(U353:U358)</f>
        <v>4696177</v>
      </c>
      <c r="V361" s="313"/>
      <c r="W361" s="337"/>
      <c r="X361" s="338">
        <f>SUM(X353:X359)</f>
        <v>5750115</v>
      </c>
      <c r="Y361" s="313"/>
      <c r="Z361" s="337"/>
      <c r="AA361" s="338">
        <f>SUM(AA353:AA359)</f>
        <v>8104250</v>
      </c>
      <c r="AB361" s="313"/>
      <c r="AC361" s="337"/>
      <c r="AD361" s="338">
        <f>SUM(AD353:AD360)</f>
        <v>5946967</v>
      </c>
      <c r="AE361" s="313"/>
      <c r="AF361" s="337"/>
      <c r="AG361" s="338">
        <f>SUM(AG353:AG360)</f>
        <v>5813732.6600000001</v>
      </c>
      <c r="AH361" s="313"/>
      <c r="AI361" s="337"/>
      <c r="AJ361" s="338">
        <f>SUM(AJ353:AJ360)</f>
        <v>7030052</v>
      </c>
      <c r="AK361" s="313"/>
      <c r="AL361" s="337"/>
      <c r="AM361" s="338">
        <f>SUM(AM353:AM360)</f>
        <v>5482101</v>
      </c>
      <c r="AN361" s="313"/>
      <c r="AO361" s="337"/>
      <c r="AP361" s="338">
        <f>SUM(AP353:AP360)</f>
        <v>4991878</v>
      </c>
      <c r="AQ361" s="313"/>
      <c r="AR361" s="337"/>
      <c r="AS361" s="378">
        <f>SUM(AS353:AS360)</f>
        <v>5992786</v>
      </c>
      <c r="AT361" s="313"/>
      <c r="AU361" s="337"/>
      <c r="AV361" s="378">
        <f>SUM(AV353:AV360)</f>
        <v>5832101</v>
      </c>
      <c r="AW361" s="313"/>
      <c r="AX361" s="337"/>
      <c r="AY361" s="378">
        <f>SUM(AY353:AY360)</f>
        <v>5832101</v>
      </c>
      <c r="AZ361" s="313"/>
      <c r="BA361" s="337"/>
      <c r="BB361" s="378">
        <f>SUM(BB353:BB360)</f>
        <v>5832101</v>
      </c>
      <c r="BC361" s="388">
        <f>SUM(BC353:BC360)</f>
        <v>5832101</v>
      </c>
      <c r="BD361" s="385" t="s">
        <v>137</v>
      </c>
    </row>
    <row r="362" spans="2:56">
      <c r="D362" s="720" t="s">
        <v>138</v>
      </c>
      <c r="E362" s="720"/>
      <c r="F362" s="720"/>
      <c r="G362" s="721" t="s">
        <v>138</v>
      </c>
      <c r="H362" s="721"/>
      <c r="I362" s="721"/>
      <c r="J362" s="721" t="s">
        <v>138</v>
      </c>
      <c r="K362" s="721"/>
      <c r="L362" s="721"/>
      <c r="M362" s="639" t="s">
        <v>138</v>
      </c>
      <c r="N362" s="639"/>
      <c r="O362" s="639"/>
      <c r="P362" s="639" t="s">
        <v>138</v>
      </c>
      <c r="Q362" s="639"/>
      <c r="R362" s="639"/>
      <c r="S362" s="639" t="s">
        <v>138</v>
      </c>
      <c r="T362" s="639"/>
      <c r="U362" s="639"/>
      <c r="V362" s="639" t="s">
        <v>138</v>
      </c>
      <c r="W362" s="639"/>
      <c r="X362" s="639"/>
      <c r="Y362" s="639" t="s">
        <v>138</v>
      </c>
      <c r="Z362" s="639"/>
      <c r="AA362" s="639"/>
      <c r="AB362" s="639" t="s">
        <v>138</v>
      </c>
      <c r="AC362" s="639"/>
      <c r="AD362" s="639"/>
      <c r="AE362" s="639" t="s">
        <v>138</v>
      </c>
      <c r="AF362" s="639"/>
      <c r="AG362" s="639"/>
      <c r="AH362" s="639" t="s">
        <v>138</v>
      </c>
      <c r="AI362" s="639"/>
      <c r="AJ362" s="639"/>
      <c r="AK362" s="639" t="s">
        <v>138</v>
      </c>
      <c r="AL362" s="639"/>
      <c r="AM362" s="639"/>
      <c r="AN362" s="639" t="s">
        <v>138</v>
      </c>
      <c r="AO362" s="639"/>
      <c r="AP362" s="639"/>
      <c r="AQ362" s="639" t="s">
        <v>138</v>
      </c>
      <c r="AR362" s="639"/>
      <c r="AS362" s="639"/>
      <c r="AT362" s="639" t="s">
        <v>138</v>
      </c>
      <c r="AU362" s="639"/>
      <c r="AV362" s="639"/>
      <c r="AW362" s="639" t="s">
        <v>138</v>
      </c>
      <c r="AX362" s="639"/>
      <c r="AY362" s="639"/>
      <c r="AZ362" s="639" t="s">
        <v>138</v>
      </c>
      <c r="BA362" s="639"/>
      <c r="BB362" s="639"/>
      <c r="BC362" s="722" t="s">
        <v>139</v>
      </c>
      <c r="BD362" s="722"/>
    </row>
    <row r="363" spans="2:56">
      <c r="D363" s="693" t="s">
        <v>140</v>
      </c>
      <c r="E363" s="693"/>
      <c r="F363" s="693"/>
      <c r="G363" s="26"/>
      <c r="I363" s="343">
        <f>I361</f>
        <v>2454630</v>
      </c>
      <c r="J363" s="26"/>
      <c r="L363" s="343">
        <f>L361</f>
        <v>11148530</v>
      </c>
      <c r="M363" s="313"/>
      <c r="N363" s="337"/>
      <c r="O363" s="343">
        <f>O361</f>
        <v>5699918</v>
      </c>
      <c r="P363" s="313"/>
      <c r="Q363" s="337"/>
      <c r="R363" s="343">
        <f>R361</f>
        <v>4754882</v>
      </c>
      <c r="S363" s="313"/>
      <c r="T363" s="337"/>
      <c r="U363" s="343">
        <f>U361</f>
        <v>4696177</v>
      </c>
      <c r="V363" s="313"/>
      <c r="W363" s="337"/>
      <c r="X363" s="343">
        <f>X361</f>
        <v>5750115</v>
      </c>
      <c r="Y363" s="313"/>
      <c r="Z363" s="337"/>
      <c r="AA363" s="343">
        <f>AA361</f>
        <v>8104250</v>
      </c>
      <c r="AB363" s="313"/>
      <c r="AC363" s="337"/>
      <c r="AD363" s="343">
        <f>AD361</f>
        <v>5946967</v>
      </c>
      <c r="AE363" s="313"/>
      <c r="AF363" s="337"/>
      <c r="AG363" s="343">
        <f>AG361</f>
        <v>5813732.6600000001</v>
      </c>
      <c r="AH363" s="313"/>
      <c r="AI363" s="337"/>
      <c r="AJ363" s="343">
        <f>AJ361</f>
        <v>7030052</v>
      </c>
      <c r="AK363" s="313"/>
      <c r="AL363" s="337"/>
      <c r="AM363" s="343">
        <f>AM361</f>
        <v>5482101</v>
      </c>
      <c r="AN363" s="313"/>
      <c r="AO363" s="337"/>
      <c r="AP363" s="343">
        <f>AP361</f>
        <v>4991878</v>
      </c>
      <c r="AQ363" s="313"/>
      <c r="AR363" s="337"/>
      <c r="AS363" s="343">
        <f>AS361</f>
        <v>5992786</v>
      </c>
      <c r="AT363" s="313"/>
      <c r="AU363" s="337"/>
      <c r="AV363" s="343">
        <f>AV361</f>
        <v>5832101</v>
      </c>
      <c r="AW363" s="313"/>
      <c r="AX363" s="337"/>
      <c r="AY363" s="343">
        <f>AY361</f>
        <v>5832101</v>
      </c>
      <c r="AZ363" s="313"/>
      <c r="BA363" s="337"/>
      <c r="BB363" s="343">
        <f>BB361</f>
        <v>5832101</v>
      </c>
      <c r="BC363" s="390">
        <f>BC361</f>
        <v>5832101</v>
      </c>
      <c r="BD363" s="380" t="s">
        <v>141</v>
      </c>
    </row>
    <row r="364" spans="2:56">
      <c r="D364" s="694" t="s">
        <v>142</v>
      </c>
      <c r="E364" s="694"/>
      <c r="F364" s="694"/>
      <c r="G364" s="26"/>
      <c r="I364" s="339">
        <f>SUM(H349)*-1</f>
        <v>0</v>
      </c>
      <c r="J364" s="26"/>
      <c r="L364" s="339">
        <f>SUM(K349)*-1</f>
        <v>0</v>
      </c>
      <c r="M364" s="313"/>
      <c r="N364" s="337"/>
      <c r="O364" s="339">
        <f>SUM(N349)*-1</f>
        <v>0</v>
      </c>
      <c r="P364" s="313"/>
      <c r="Q364" s="337"/>
      <c r="R364" s="339">
        <f>SUM(Q349)*-1</f>
        <v>-127557</v>
      </c>
      <c r="S364" s="313"/>
      <c r="T364" s="337"/>
      <c r="U364" s="339">
        <f>SUM(T349)*-1</f>
        <v>0</v>
      </c>
      <c r="V364" s="313"/>
      <c r="W364" s="337"/>
      <c r="X364" s="339">
        <f>SUM(W349)*-1</f>
        <v>0</v>
      </c>
      <c r="Y364" s="313"/>
      <c r="Z364" s="337"/>
      <c r="AA364" s="339">
        <f>SUM(Z349)*-1</f>
        <v>-52535</v>
      </c>
      <c r="AB364" s="313"/>
      <c r="AC364" s="337"/>
      <c r="AD364" s="339">
        <f>SUM(AC349)*-1</f>
        <v>-56714</v>
      </c>
      <c r="AE364" s="313"/>
      <c r="AF364" s="337"/>
      <c r="AG364" s="339">
        <f>SUM(AF349)*-1</f>
        <v>-500000</v>
      </c>
      <c r="AH364" s="313"/>
      <c r="AI364" s="337"/>
      <c r="AJ364" s="339">
        <f>SUM(AI349)*-1</f>
        <v>0</v>
      </c>
      <c r="AK364" s="313"/>
      <c r="AL364" s="337"/>
      <c r="AM364" s="339">
        <f>SUM(AL349)*-1</f>
        <v>-5155101</v>
      </c>
      <c r="AN364" s="313"/>
      <c r="AO364" s="337"/>
      <c r="AP364" s="339">
        <f>SUM(AO349)*-1</f>
        <v>-4942280</v>
      </c>
      <c r="AQ364" s="313"/>
      <c r="AR364" s="337"/>
      <c r="AS364" s="339">
        <f>SUM(AR349)*-1</f>
        <v>-5143460</v>
      </c>
      <c r="AT364" s="313"/>
      <c r="AU364" s="337"/>
      <c r="AV364" s="339">
        <f>SUM(AU349)*-1</f>
        <v>-5746200</v>
      </c>
      <c r="AW364" s="313"/>
      <c r="AX364" s="337"/>
      <c r="AY364" s="339">
        <f>SUM(AX349)*-1</f>
        <v>0</v>
      </c>
      <c r="AZ364" s="313"/>
      <c r="BA364" s="337"/>
      <c r="BB364" s="339">
        <f>SUM(BA349)*-1</f>
        <v>0</v>
      </c>
      <c r="BC364" s="381">
        <f>BC349*-1</f>
        <v>-3245889</v>
      </c>
      <c r="BD364" s="379" t="s">
        <v>143</v>
      </c>
    </row>
    <row r="365" spans="2:56">
      <c r="D365" s="695" t="s">
        <v>144</v>
      </c>
      <c r="E365" s="695"/>
      <c r="F365" s="695"/>
      <c r="G365" s="53"/>
      <c r="H365" s="54"/>
      <c r="I365" s="338">
        <f>I349*-1</f>
        <v>-327000</v>
      </c>
      <c r="J365" s="53"/>
      <c r="K365" s="54"/>
      <c r="L365" s="338">
        <f>L349*-1</f>
        <v>-4203556</v>
      </c>
      <c r="M365" s="313"/>
      <c r="N365" s="337"/>
      <c r="O365" s="338">
        <f>O349*-1</f>
        <v>-914480</v>
      </c>
      <c r="P365" s="313"/>
      <c r="Q365" s="337"/>
      <c r="R365" s="338">
        <f>R349*-1</f>
        <v>-1893243</v>
      </c>
      <c r="S365" s="313"/>
      <c r="T365" s="337"/>
      <c r="U365" s="338">
        <f>U349*-1</f>
        <v>-4257409</v>
      </c>
      <c r="V365" s="313"/>
      <c r="W365" s="337"/>
      <c r="X365" s="338">
        <f>X349*-1</f>
        <v>-4935369</v>
      </c>
      <c r="Y365" s="313"/>
      <c r="Z365" s="337"/>
      <c r="AA365" s="338">
        <f>AA349*-1</f>
        <v>-6219944</v>
      </c>
      <c r="AB365" s="313"/>
      <c r="AC365" s="337"/>
      <c r="AD365" s="338">
        <f>AD349*-1</f>
        <v>-3752050</v>
      </c>
      <c r="AE365" s="313"/>
      <c r="AF365" s="337"/>
      <c r="AG365" s="338">
        <f>AG349*-1</f>
        <v>-776159</v>
      </c>
      <c r="AH365" s="313"/>
      <c r="AI365" s="337"/>
      <c r="AJ365" s="338">
        <f>AJ349*-1</f>
        <v>-7091667</v>
      </c>
      <c r="AK365" s="313"/>
      <c r="AL365" s="337"/>
      <c r="AM365" s="338">
        <f>AM349*-1</f>
        <v>-327000</v>
      </c>
      <c r="AN365" s="313"/>
      <c r="AO365" s="337"/>
      <c r="AP365" s="338">
        <f>AP349*-1</f>
        <v>0</v>
      </c>
      <c r="AQ365" s="313"/>
      <c r="AR365" s="337"/>
      <c r="AS365" s="338">
        <f>AS349*-1</f>
        <v>0</v>
      </c>
      <c r="AT365" s="313"/>
      <c r="AU365" s="337"/>
      <c r="AV365" s="338">
        <f>AV349*-1</f>
        <v>0</v>
      </c>
      <c r="AW365" s="313"/>
      <c r="AX365" s="337"/>
      <c r="AY365" s="338">
        <f>AY349*-1</f>
        <v>0</v>
      </c>
      <c r="AZ365" s="313"/>
      <c r="BA365" s="337"/>
      <c r="BB365" s="338">
        <f>BB349*-1</f>
        <v>0</v>
      </c>
      <c r="BC365" s="382"/>
      <c r="BD365" s="380"/>
    </row>
    <row r="366" spans="2:56">
      <c r="D366" s="689" t="s">
        <v>145</v>
      </c>
      <c r="E366" s="689"/>
      <c r="F366" s="689"/>
      <c r="G366" s="372"/>
      <c r="H366" s="373"/>
      <c r="I366" s="374">
        <f>SUM(I363:I365)</f>
        <v>2127630</v>
      </c>
      <c r="J366" s="372"/>
      <c r="K366" s="373"/>
      <c r="L366" s="374">
        <f>SUM(L363:L365)</f>
        <v>6944974</v>
      </c>
      <c r="M366" s="375"/>
      <c r="N366" s="376"/>
      <c r="O366" s="374">
        <f>SUM(O363:O365)</f>
        <v>4785438</v>
      </c>
      <c r="P366" s="375"/>
      <c r="Q366" s="376"/>
      <c r="R366" s="374">
        <f>SUM(R363:R365)</f>
        <v>2734082</v>
      </c>
      <c r="S366" s="375"/>
      <c r="T366" s="376"/>
      <c r="U366" s="374">
        <f>SUM(U363:U365)</f>
        <v>438768</v>
      </c>
      <c r="V366" s="375"/>
      <c r="W366" s="376"/>
      <c r="X366" s="374">
        <f>SUM(X363:X365)</f>
        <v>814746</v>
      </c>
      <c r="Y366" s="375"/>
      <c r="Z366" s="376"/>
      <c r="AA366" s="377">
        <f>SUM(AA363:AA365)</f>
        <v>1831771</v>
      </c>
      <c r="AB366" s="375"/>
      <c r="AC366" s="376"/>
      <c r="AD366" s="374">
        <f>SUM(AD363:AD365)</f>
        <v>2138203</v>
      </c>
      <c r="AE366" s="375"/>
      <c r="AF366" s="376"/>
      <c r="AG366" s="374">
        <f>SUM(AG363:AG365)</f>
        <v>4537573.66</v>
      </c>
      <c r="AH366" s="375"/>
      <c r="AI366" s="376"/>
      <c r="AJ366" s="374">
        <f>SUM(AJ363:AJ365)</f>
        <v>-61615</v>
      </c>
      <c r="AK366" s="375"/>
      <c r="AL366" s="376"/>
      <c r="AM366" s="374">
        <f>SUM(AM363:AM365)</f>
        <v>0</v>
      </c>
      <c r="AN366" s="375"/>
      <c r="AO366" s="376"/>
      <c r="AP366" s="374">
        <f>SUM(AP363:AP365)</f>
        <v>49598</v>
      </c>
      <c r="AQ366" s="375"/>
      <c r="AR366" s="376"/>
      <c r="AS366" s="374">
        <f>SUM(AS363:AS365)</f>
        <v>849326</v>
      </c>
      <c r="AT366" s="375"/>
      <c r="AU366" s="376"/>
      <c r="AV366" s="374">
        <f>SUM(AV363:AV365)</f>
        <v>85901</v>
      </c>
      <c r="AW366" s="375"/>
      <c r="AX366" s="376"/>
      <c r="AY366" s="374">
        <f>SUM(AY363:AY365)</f>
        <v>5832101</v>
      </c>
      <c r="AZ366" s="375"/>
      <c r="BA366" s="376"/>
      <c r="BB366" s="374">
        <f>SUM(BB363:BB365)</f>
        <v>5832101</v>
      </c>
      <c r="BC366" s="391">
        <f>SUM(BC363:BC364)</f>
        <v>2586212</v>
      </c>
      <c r="BD366" s="392" t="s">
        <v>146</v>
      </c>
    </row>
    <row r="367" spans="2:56">
      <c r="AI367" s="160"/>
      <c r="AJ367" t="s">
        <v>147</v>
      </c>
    </row>
    <row r="368" spans="2:56">
      <c r="Z368" s="31"/>
      <c r="AA368" s="31"/>
      <c r="AB368" s="134"/>
      <c r="AC368" s="134"/>
      <c r="AD368" s="31"/>
      <c r="AE368" s="134"/>
      <c r="AG368" s="31"/>
      <c r="AH368" s="31"/>
      <c r="AI368" s="31"/>
      <c r="AJ368" s="31"/>
      <c r="AK368" s="134"/>
      <c r="AM368" s="31"/>
      <c r="AN368" s="134"/>
      <c r="AP368" s="31"/>
      <c r="AQ368" s="134"/>
      <c r="AS368" s="31"/>
      <c r="AT368" s="134"/>
      <c r="AV368" s="31"/>
      <c r="AW368" s="31"/>
      <c r="AX368" s="31"/>
      <c r="AY368" s="31"/>
      <c r="AZ368" s="31"/>
      <c r="BA368" s="31"/>
      <c r="BB368" s="31"/>
      <c r="BC368" s="31"/>
    </row>
    <row r="369" spans="3:67" ht="45.75">
      <c r="G369" s="1" t="s">
        <v>148</v>
      </c>
      <c r="H369" s="1" t="s">
        <v>149</v>
      </c>
      <c r="I369" s="1"/>
      <c r="J369" s="1" t="s">
        <v>148</v>
      </c>
      <c r="K369" s="1" t="s">
        <v>149</v>
      </c>
      <c r="L369" s="1"/>
      <c r="M369" s="1" t="s">
        <v>148</v>
      </c>
      <c r="N369" s="1" t="s">
        <v>149</v>
      </c>
      <c r="O369" s="1"/>
      <c r="P369" s="1" t="s">
        <v>148</v>
      </c>
      <c r="Q369" s="1" t="s">
        <v>149</v>
      </c>
      <c r="R369" s="1"/>
      <c r="S369" s="1" t="s">
        <v>148</v>
      </c>
      <c r="T369" s="1" t="s">
        <v>149</v>
      </c>
      <c r="U369" s="1"/>
      <c r="V369" s="1" t="s">
        <v>148</v>
      </c>
      <c r="W369" s="1" t="s">
        <v>149</v>
      </c>
      <c r="X369" s="1"/>
      <c r="Y369" s="1" t="s">
        <v>148</v>
      </c>
      <c r="Z369" s="1" t="s">
        <v>149</v>
      </c>
      <c r="AA369" s="1"/>
      <c r="AB369" s="1" t="s">
        <v>148</v>
      </c>
      <c r="AC369" s="1" t="s">
        <v>149</v>
      </c>
      <c r="AD369" s="1"/>
      <c r="AE369" s="1" t="s">
        <v>148</v>
      </c>
      <c r="AF369" s="1" t="s">
        <v>150</v>
      </c>
      <c r="AG369" s="1"/>
      <c r="AH369" s="1" t="s">
        <v>148</v>
      </c>
      <c r="AI369" s="1" t="s">
        <v>151</v>
      </c>
      <c r="AJ369" s="1"/>
      <c r="AK369" s="1" t="s">
        <v>148</v>
      </c>
      <c r="AL369" s="1" t="s">
        <v>152</v>
      </c>
      <c r="AM369" s="1"/>
      <c r="AN369" s="1" t="s">
        <v>148</v>
      </c>
      <c r="AO369" s="1" t="s">
        <v>152</v>
      </c>
      <c r="AP369" s="1"/>
      <c r="AQ369" s="1" t="s">
        <v>148</v>
      </c>
      <c r="AR369" s="1" t="s">
        <v>152</v>
      </c>
      <c r="AS369" s="1"/>
      <c r="AT369" s="1" t="s">
        <v>148</v>
      </c>
      <c r="AU369" s="1" t="s">
        <v>152</v>
      </c>
      <c r="AV369" s="1"/>
      <c r="AW369" s="1" t="s">
        <v>148</v>
      </c>
      <c r="AX369" s="1" t="s">
        <v>152</v>
      </c>
      <c r="AY369" s="1"/>
      <c r="AZ369" s="1" t="s">
        <v>148</v>
      </c>
      <c r="BA369" s="1" t="s">
        <v>152</v>
      </c>
      <c r="BB369" s="1"/>
      <c r="BC369" s="31"/>
      <c r="BD369" s="181" t="s">
        <v>153</v>
      </c>
      <c r="BE369" s="108">
        <v>127479</v>
      </c>
      <c r="BH369" s="230" t="s">
        <v>148</v>
      </c>
      <c r="BI369" s="181" t="s">
        <v>154</v>
      </c>
    </row>
    <row r="370" spans="3:67" ht="30.75">
      <c r="G370" s="1" t="s">
        <v>155</v>
      </c>
      <c r="H370" s="160">
        <v>0</v>
      </c>
      <c r="J370" s="1" t="s">
        <v>155</v>
      </c>
      <c r="K370" s="160">
        <v>0</v>
      </c>
      <c r="M370" s="1" t="s">
        <v>155</v>
      </c>
      <c r="N370" s="160">
        <v>413880</v>
      </c>
      <c r="P370" s="1" t="s">
        <v>155</v>
      </c>
      <c r="Q370" s="160">
        <v>0</v>
      </c>
      <c r="S370" s="1" t="s">
        <v>155</v>
      </c>
      <c r="T370" s="160">
        <v>3246863</v>
      </c>
      <c r="V370" s="1" t="s">
        <v>155</v>
      </c>
      <c r="W370" s="160">
        <v>459671</v>
      </c>
      <c r="Y370" s="1" t="s">
        <v>155</v>
      </c>
      <c r="Z370" s="160">
        <v>3895949</v>
      </c>
      <c r="AB370" s="1" t="s">
        <v>155</v>
      </c>
      <c r="AC370" s="160">
        <v>0</v>
      </c>
      <c r="AE370" s="1" t="s">
        <v>155</v>
      </c>
      <c r="AF370" s="160">
        <v>623000</v>
      </c>
      <c r="AH370" s="1" t="s">
        <v>155</v>
      </c>
      <c r="AI370" s="160">
        <v>0</v>
      </c>
      <c r="AK370" s="1" t="s">
        <v>155</v>
      </c>
      <c r="AL370" s="160">
        <v>4236000</v>
      </c>
      <c r="AN370" s="1" t="s">
        <v>155</v>
      </c>
      <c r="AO370" s="160">
        <v>0</v>
      </c>
      <c r="AQ370" s="1" t="s">
        <v>155</v>
      </c>
      <c r="AR370" s="160">
        <v>0</v>
      </c>
      <c r="AT370" s="1" t="s">
        <v>155</v>
      </c>
      <c r="AU370" s="160">
        <v>0</v>
      </c>
      <c r="AW370" s="1" t="s">
        <v>155</v>
      </c>
      <c r="AX370" s="160">
        <v>0</v>
      </c>
      <c r="AZ370" s="1" t="s">
        <v>155</v>
      </c>
      <c r="BA370" s="160">
        <v>0</v>
      </c>
      <c r="BC370" s="31"/>
      <c r="BD370" s="181" t="s">
        <v>156</v>
      </c>
      <c r="BE370" s="108">
        <v>81931</v>
      </c>
      <c r="BH370" s="230" t="s">
        <v>155</v>
      </c>
      <c r="BI370" s="108">
        <v>22041</v>
      </c>
    </row>
    <row r="371" spans="3:67" ht="30.75">
      <c r="C371" s="31"/>
      <c r="D371" s="31"/>
      <c r="G371" s="1" t="s">
        <v>59</v>
      </c>
      <c r="H371" s="160">
        <v>0</v>
      </c>
      <c r="J371" s="1" t="s">
        <v>59</v>
      </c>
      <c r="K371" s="160">
        <v>3876556</v>
      </c>
      <c r="M371" s="1" t="s">
        <v>59</v>
      </c>
      <c r="N371" s="160">
        <v>173600</v>
      </c>
      <c r="P371" s="1" t="s">
        <v>59</v>
      </c>
      <c r="Q371" s="160">
        <v>621733</v>
      </c>
      <c r="S371" s="1" t="s">
        <v>59</v>
      </c>
      <c r="T371" s="160">
        <v>112622</v>
      </c>
      <c r="V371" s="1" t="s">
        <v>59</v>
      </c>
      <c r="W371" s="160">
        <v>3956981</v>
      </c>
      <c r="Y371" s="1" t="s">
        <v>59</v>
      </c>
      <c r="Z371" s="160">
        <v>1324784</v>
      </c>
      <c r="AB371" s="1" t="s">
        <v>59</v>
      </c>
      <c r="AC371" s="160">
        <v>640000</v>
      </c>
      <c r="AE371" s="1" t="s">
        <v>59</v>
      </c>
      <c r="AF371" s="160">
        <v>4281109</v>
      </c>
      <c r="AH371" s="1" t="s">
        <v>59</v>
      </c>
      <c r="AI371" s="160">
        <v>252000</v>
      </c>
      <c r="AK371" s="1" t="s">
        <v>59</v>
      </c>
      <c r="AL371" s="160">
        <v>0</v>
      </c>
      <c r="AN371" s="1" t="s">
        <v>59</v>
      </c>
      <c r="AO371" s="160">
        <v>1033060</v>
      </c>
      <c r="AQ371" s="1" t="s">
        <v>59</v>
      </c>
      <c r="AR371" s="160">
        <v>1932000</v>
      </c>
      <c r="AT371" s="1" t="s">
        <v>59</v>
      </c>
      <c r="AU371" s="160">
        <v>4919200</v>
      </c>
      <c r="AW371" s="1" t="s">
        <v>59</v>
      </c>
      <c r="AX371" s="160">
        <v>0</v>
      </c>
      <c r="AZ371" s="1" t="s">
        <v>59</v>
      </c>
      <c r="BA371" s="160">
        <v>0</v>
      </c>
      <c r="BC371" s="31"/>
      <c r="BD371" s="181" t="s">
        <v>157</v>
      </c>
      <c r="BE371" s="108">
        <f>3173+3687+2702+3486+1449</f>
        <v>14497</v>
      </c>
      <c r="BH371" s="201" t="s">
        <v>59</v>
      </c>
      <c r="BI371" s="218">
        <v>37652</v>
      </c>
    </row>
    <row r="372" spans="3:67">
      <c r="C372" s="31"/>
      <c r="D372" s="31"/>
      <c r="G372" s="1" t="s">
        <v>49</v>
      </c>
      <c r="H372" s="160">
        <v>0</v>
      </c>
      <c r="J372" s="1" t="s">
        <v>49</v>
      </c>
      <c r="K372" s="160">
        <v>0</v>
      </c>
      <c r="M372" s="1" t="s">
        <v>49</v>
      </c>
      <c r="N372" s="160">
        <v>0</v>
      </c>
      <c r="P372" s="1" t="s">
        <v>49</v>
      </c>
      <c r="Q372" s="160">
        <v>283500</v>
      </c>
      <c r="S372" s="1" t="s">
        <v>49</v>
      </c>
      <c r="T372" s="160">
        <v>0</v>
      </c>
      <c r="V372" s="1" t="s">
        <v>49</v>
      </c>
      <c r="W372" s="160">
        <v>71720</v>
      </c>
      <c r="Y372" s="1" t="s">
        <v>49</v>
      </c>
      <c r="Z372" s="160">
        <v>0</v>
      </c>
      <c r="AB372" s="1" t="s">
        <v>49</v>
      </c>
      <c r="AC372" s="160">
        <v>2281764</v>
      </c>
      <c r="AE372" s="1" t="s">
        <v>49</v>
      </c>
      <c r="AF372" s="160">
        <v>0</v>
      </c>
      <c r="AH372" s="1" t="s">
        <v>49</v>
      </c>
      <c r="AI372" s="160">
        <v>0</v>
      </c>
      <c r="AK372" s="1" t="s">
        <v>49</v>
      </c>
      <c r="AL372" s="160">
        <v>786301</v>
      </c>
      <c r="AN372" s="1" t="s">
        <v>49</v>
      </c>
      <c r="AO372" s="160">
        <v>500000</v>
      </c>
      <c r="AQ372" s="1" t="s">
        <v>49</v>
      </c>
      <c r="AR372" s="160">
        <v>1020661</v>
      </c>
      <c r="AT372" s="1" t="s">
        <v>49</v>
      </c>
      <c r="AU372" s="160">
        <v>500000</v>
      </c>
      <c r="AW372" s="1" t="s">
        <v>49</v>
      </c>
      <c r="AX372" s="160">
        <v>0</v>
      </c>
      <c r="AZ372" s="1" t="s">
        <v>49</v>
      </c>
      <c r="BA372" s="160">
        <v>0</v>
      </c>
      <c r="BC372" s="31"/>
      <c r="BD372" s="108" t="s">
        <v>158</v>
      </c>
      <c r="BE372" s="108">
        <f>SUM(BE369:BE370)</f>
        <v>209410</v>
      </c>
      <c r="BH372" s="108" t="s">
        <v>49</v>
      </c>
      <c r="BI372" s="108">
        <v>127479</v>
      </c>
    </row>
    <row r="373" spans="3:67">
      <c r="G373" s="1" t="s">
        <v>159</v>
      </c>
      <c r="H373" s="160">
        <v>0</v>
      </c>
      <c r="J373" s="1" t="s">
        <v>159</v>
      </c>
      <c r="K373" s="160">
        <v>0</v>
      </c>
      <c r="M373" s="1" t="s">
        <v>159</v>
      </c>
      <c r="N373" s="160">
        <v>0</v>
      </c>
      <c r="P373" s="1" t="s">
        <v>159</v>
      </c>
      <c r="Q373" s="160">
        <v>788567</v>
      </c>
      <c r="S373" s="1" t="s">
        <v>159</v>
      </c>
      <c r="T373" s="160">
        <v>390308</v>
      </c>
      <c r="V373" s="1" t="s">
        <v>159</v>
      </c>
      <c r="W373" s="160">
        <v>0</v>
      </c>
      <c r="Y373" s="1" t="s">
        <v>159</v>
      </c>
      <c r="Z373" s="160">
        <v>400000</v>
      </c>
      <c r="AB373" s="1" t="s">
        <v>159</v>
      </c>
      <c r="AC373" s="160">
        <v>2295942</v>
      </c>
      <c r="AE373" s="1" t="s">
        <v>159</v>
      </c>
      <c r="AF373" s="160">
        <v>0</v>
      </c>
      <c r="AH373" s="1" t="s">
        <v>159</v>
      </c>
      <c r="AI373" s="160">
        <v>4575243</v>
      </c>
      <c r="AK373" s="1" t="s">
        <v>159</v>
      </c>
      <c r="AL373" s="160">
        <v>132800</v>
      </c>
      <c r="AN373" s="1" t="s">
        <v>159</v>
      </c>
      <c r="AO373" s="160">
        <v>3082220</v>
      </c>
      <c r="AQ373" s="1" t="s">
        <v>159</v>
      </c>
      <c r="AR373" s="160">
        <v>2384460</v>
      </c>
      <c r="AT373" s="1" t="s">
        <v>159</v>
      </c>
      <c r="AU373" s="160">
        <v>0</v>
      </c>
      <c r="AW373" s="1" t="s">
        <v>159</v>
      </c>
      <c r="AX373" s="160">
        <v>0</v>
      </c>
      <c r="AZ373" s="1" t="s">
        <v>159</v>
      </c>
      <c r="BA373" s="160">
        <v>0</v>
      </c>
      <c r="BC373" s="31"/>
      <c r="BH373" s="108" t="s">
        <v>159</v>
      </c>
      <c r="BI373" s="108">
        <v>81931</v>
      </c>
    </row>
    <row r="374" spans="3:67">
      <c r="G374" s="1" t="s">
        <v>160</v>
      </c>
      <c r="H374" s="160"/>
      <c r="J374" s="1" t="s">
        <v>160</v>
      </c>
      <c r="K374" s="160"/>
      <c r="M374" s="1" t="s">
        <v>160</v>
      </c>
      <c r="N374" s="160"/>
      <c r="P374" s="1" t="s">
        <v>160</v>
      </c>
      <c r="Q374" s="160"/>
      <c r="S374" s="1" t="s">
        <v>160</v>
      </c>
      <c r="T374" s="160"/>
      <c r="V374" s="1" t="s">
        <v>160</v>
      </c>
      <c r="W374" s="160"/>
      <c r="Y374" s="1" t="s">
        <v>160</v>
      </c>
      <c r="Z374" s="160"/>
      <c r="AB374" s="1" t="s">
        <v>160</v>
      </c>
      <c r="AC374" s="160"/>
      <c r="AE374" s="1" t="s">
        <v>160</v>
      </c>
      <c r="AF374" s="160"/>
      <c r="AH374" s="1" t="s">
        <v>160</v>
      </c>
      <c r="AI374" s="160"/>
      <c r="AK374" s="1" t="s">
        <v>160</v>
      </c>
      <c r="AL374" s="160"/>
      <c r="AN374" s="1" t="s">
        <v>160</v>
      </c>
      <c r="AO374" s="160"/>
      <c r="AQ374" s="1" t="s">
        <v>160</v>
      </c>
      <c r="AR374" s="160"/>
      <c r="AT374" s="1" t="s">
        <v>160</v>
      </c>
      <c r="AU374" s="160"/>
      <c r="AW374" s="1" t="s">
        <v>160</v>
      </c>
      <c r="AX374" s="160">
        <v>0</v>
      </c>
      <c r="AZ374" s="1" t="s">
        <v>160</v>
      </c>
      <c r="BA374" s="160">
        <v>0</v>
      </c>
      <c r="BH374" s="192" t="s">
        <v>160</v>
      </c>
      <c r="BI374" s="224">
        <v>52912</v>
      </c>
    </row>
    <row r="375" spans="3:67">
      <c r="G375" s="1" t="s">
        <v>90</v>
      </c>
      <c r="H375" s="160">
        <v>0</v>
      </c>
      <c r="J375" s="1" t="s">
        <v>90</v>
      </c>
      <c r="K375" s="160">
        <v>0</v>
      </c>
      <c r="M375" s="1" t="s">
        <v>90</v>
      </c>
      <c r="N375" s="160">
        <v>0</v>
      </c>
      <c r="P375" s="1" t="s">
        <v>90</v>
      </c>
      <c r="Q375" s="160">
        <v>0</v>
      </c>
      <c r="S375" s="1" t="s">
        <v>90</v>
      </c>
      <c r="T375" s="160">
        <v>180616</v>
      </c>
      <c r="V375" s="1" t="s">
        <v>90</v>
      </c>
      <c r="W375" s="160">
        <v>119997</v>
      </c>
      <c r="Y375" s="1" t="s">
        <v>90</v>
      </c>
      <c r="Z375" s="160">
        <v>324746</v>
      </c>
      <c r="AB375" s="1" t="s">
        <v>90</v>
      </c>
      <c r="AC375" s="160">
        <v>0</v>
      </c>
      <c r="AE375" s="1" t="s">
        <v>90</v>
      </c>
      <c r="AF375" s="160">
        <v>0</v>
      </c>
      <c r="AH375" s="1" t="s">
        <v>90</v>
      </c>
      <c r="AI375" s="160">
        <v>0</v>
      </c>
      <c r="AK375" s="1" t="s">
        <v>90</v>
      </c>
      <c r="AL375" s="160">
        <v>0</v>
      </c>
      <c r="AN375" s="1" t="s">
        <v>90</v>
      </c>
      <c r="AO375" s="160">
        <v>0</v>
      </c>
      <c r="AQ375" s="1" t="s">
        <v>90</v>
      </c>
      <c r="AR375" s="160">
        <v>0</v>
      </c>
      <c r="AT375" s="1" t="s">
        <v>90</v>
      </c>
      <c r="AU375" s="160">
        <v>0</v>
      </c>
      <c r="AW375" s="1" t="s">
        <v>90</v>
      </c>
      <c r="AX375" s="160">
        <v>0</v>
      </c>
      <c r="AZ375" s="1" t="s">
        <v>90</v>
      </c>
      <c r="BA375" s="160">
        <v>0</v>
      </c>
    </row>
    <row r="376" spans="3:67">
      <c r="G376" s="1" t="s">
        <v>82</v>
      </c>
      <c r="H376" s="160">
        <v>127000</v>
      </c>
      <c r="J376" s="1" t="s">
        <v>82</v>
      </c>
      <c r="K376" s="160">
        <v>127000</v>
      </c>
      <c r="M376" s="1" t="s">
        <v>82</v>
      </c>
      <c r="N376" s="160">
        <v>127000</v>
      </c>
      <c r="P376" s="1" t="s">
        <v>82</v>
      </c>
      <c r="Q376" s="160">
        <v>127000</v>
      </c>
      <c r="S376" s="1" t="s">
        <v>82</v>
      </c>
      <c r="T376" s="160">
        <v>127000</v>
      </c>
      <c r="V376" s="1" t="s">
        <v>82</v>
      </c>
      <c r="W376" s="160">
        <v>127000</v>
      </c>
      <c r="Y376" s="1" t="s">
        <v>82</v>
      </c>
      <c r="Z376" s="160">
        <v>127000</v>
      </c>
      <c r="AB376" s="1" t="s">
        <v>82</v>
      </c>
      <c r="AC376" s="160">
        <v>127000</v>
      </c>
      <c r="AE376" s="1" t="s">
        <v>82</v>
      </c>
      <c r="AF376" s="160">
        <v>127000</v>
      </c>
      <c r="AH376" s="1" t="s">
        <v>82</v>
      </c>
      <c r="AI376" s="160">
        <v>127000</v>
      </c>
      <c r="AK376" s="1" t="s">
        <v>82</v>
      </c>
      <c r="AL376" s="160">
        <v>127000</v>
      </c>
      <c r="AN376" s="1" t="s">
        <v>82</v>
      </c>
      <c r="AO376" s="160">
        <v>127000</v>
      </c>
      <c r="AQ376" s="1" t="s">
        <v>82</v>
      </c>
      <c r="AR376" s="160">
        <v>127000</v>
      </c>
      <c r="AT376" s="1" t="s">
        <v>82</v>
      </c>
      <c r="AU376" s="160">
        <v>127000</v>
      </c>
      <c r="AW376" s="1" t="s">
        <v>82</v>
      </c>
      <c r="AX376" s="160">
        <v>0</v>
      </c>
      <c r="AZ376" s="1" t="s">
        <v>82</v>
      </c>
      <c r="BA376" s="160">
        <v>0</v>
      </c>
    </row>
    <row r="377" spans="3:67">
      <c r="G377" s="1" t="s">
        <v>32</v>
      </c>
      <c r="H377" s="160">
        <v>200000</v>
      </c>
      <c r="J377" s="1" t="s">
        <v>32</v>
      </c>
      <c r="K377" s="160">
        <v>200000</v>
      </c>
      <c r="M377" s="1" t="s">
        <v>32</v>
      </c>
      <c r="N377" s="160">
        <v>200000</v>
      </c>
      <c r="P377" s="1" t="s">
        <v>32</v>
      </c>
      <c r="Q377" s="160">
        <v>200000</v>
      </c>
      <c r="S377" s="1" t="s">
        <v>32</v>
      </c>
      <c r="T377" s="160">
        <v>200000</v>
      </c>
      <c r="V377" s="1" t="s">
        <v>32</v>
      </c>
      <c r="W377" s="160">
        <v>200000</v>
      </c>
      <c r="Y377" s="1" t="s">
        <v>32</v>
      </c>
      <c r="Z377" s="160">
        <v>200000</v>
      </c>
      <c r="AB377" s="1" t="s">
        <v>32</v>
      </c>
      <c r="AC377" s="160">
        <v>200000</v>
      </c>
      <c r="AE377" s="1" t="s">
        <v>32</v>
      </c>
      <c r="AF377" s="160">
        <v>200000</v>
      </c>
      <c r="AH377" s="1" t="s">
        <v>32</v>
      </c>
      <c r="AI377" s="160">
        <v>200000</v>
      </c>
      <c r="AK377" s="1" t="s">
        <v>32</v>
      </c>
      <c r="AL377" s="160">
        <v>200000</v>
      </c>
      <c r="AN377" s="1" t="s">
        <v>32</v>
      </c>
      <c r="AO377" s="160">
        <v>200000</v>
      </c>
      <c r="AQ377" s="1" t="s">
        <v>32</v>
      </c>
      <c r="AR377" s="160">
        <v>200000</v>
      </c>
      <c r="AT377" s="1" t="s">
        <v>32</v>
      </c>
      <c r="AU377" s="160">
        <v>200000</v>
      </c>
      <c r="AW377" s="1" t="s">
        <v>32</v>
      </c>
      <c r="AX377" s="160">
        <v>0</v>
      </c>
      <c r="AZ377" s="1" t="s">
        <v>32</v>
      </c>
      <c r="BA377" s="160">
        <v>0</v>
      </c>
    </row>
    <row r="378" spans="3:67">
      <c r="G378" s="1"/>
      <c r="H378" s="160"/>
      <c r="J378" s="1"/>
      <c r="K378" s="160"/>
      <c r="M378" s="1"/>
      <c r="N378" s="160"/>
      <c r="P378" s="1"/>
      <c r="Q378" s="160"/>
      <c r="S378" s="1"/>
      <c r="T378" s="160"/>
      <c r="V378" s="1"/>
      <c r="W378" s="160"/>
      <c r="Y378" s="1"/>
      <c r="Z378" s="160"/>
      <c r="AB378" s="1"/>
      <c r="AC378" s="160"/>
      <c r="AE378" s="1"/>
      <c r="AF378" s="160"/>
      <c r="AH378" s="1"/>
      <c r="AI378" s="160"/>
      <c r="AK378" s="1"/>
      <c r="AL378" s="160"/>
      <c r="AN378" s="1"/>
      <c r="AO378" s="160"/>
      <c r="AQ378" s="1"/>
      <c r="AR378" s="160"/>
      <c r="AT378" s="1"/>
      <c r="AU378" s="160"/>
      <c r="AW378" s="1"/>
      <c r="AX378" s="160"/>
      <c r="AZ378" s="1"/>
      <c r="BA378" s="160"/>
    </row>
    <row r="380" spans="3:67" ht="45.75">
      <c r="G380" s="179" t="s">
        <v>148</v>
      </c>
      <c r="H380" s="179" t="s">
        <v>142</v>
      </c>
      <c r="I380" s="180" t="s">
        <v>144</v>
      </c>
      <c r="J380" s="179" t="s">
        <v>148</v>
      </c>
      <c r="K380" s="179" t="s">
        <v>142</v>
      </c>
      <c r="L380" s="180" t="s">
        <v>144</v>
      </c>
      <c r="M380" s="179" t="s">
        <v>148</v>
      </c>
      <c r="N380" s="179" t="s">
        <v>142</v>
      </c>
      <c r="O380" s="180" t="s">
        <v>144</v>
      </c>
      <c r="P380" s="179" t="s">
        <v>148</v>
      </c>
      <c r="Q380" s="179" t="s">
        <v>142</v>
      </c>
      <c r="R380" s="180" t="s">
        <v>144</v>
      </c>
      <c r="S380" s="179" t="s">
        <v>148</v>
      </c>
      <c r="T380" s="179" t="s">
        <v>142</v>
      </c>
      <c r="U380" s="180" t="s">
        <v>144</v>
      </c>
      <c r="V380" s="179" t="s">
        <v>148</v>
      </c>
      <c r="W380" s="179" t="s">
        <v>142</v>
      </c>
      <c r="X380" s="180" t="s">
        <v>144</v>
      </c>
      <c r="Y380" s="179" t="s">
        <v>148</v>
      </c>
      <c r="Z380" s="179" t="s">
        <v>142</v>
      </c>
      <c r="AA380" s="180" t="s">
        <v>144</v>
      </c>
      <c r="AB380" s="179" t="s">
        <v>148</v>
      </c>
      <c r="AC380" s="179" t="s">
        <v>142</v>
      </c>
      <c r="AD380" s="180" t="s">
        <v>144</v>
      </c>
      <c r="AE380" s="179" t="s">
        <v>148</v>
      </c>
      <c r="AF380" s="179" t="s">
        <v>161</v>
      </c>
      <c r="AG380" s="180" t="s">
        <v>162</v>
      </c>
      <c r="AH380" s="179" t="s">
        <v>148</v>
      </c>
      <c r="AI380" s="179" t="s">
        <v>161</v>
      </c>
      <c r="AJ380" s="180" t="s">
        <v>162</v>
      </c>
      <c r="AK380" s="179" t="s">
        <v>148</v>
      </c>
      <c r="AL380" s="179" t="s">
        <v>161</v>
      </c>
      <c r="AM380" s="180" t="s">
        <v>162</v>
      </c>
      <c r="AN380" s="179" t="s">
        <v>148</v>
      </c>
      <c r="AO380" s="179" t="s">
        <v>161</v>
      </c>
      <c r="AP380" s="180" t="s">
        <v>162</v>
      </c>
      <c r="AQ380" s="179" t="s">
        <v>148</v>
      </c>
      <c r="AR380" s="179" t="s">
        <v>161</v>
      </c>
      <c r="AS380" s="180" t="s">
        <v>162</v>
      </c>
      <c r="AT380" s="179" t="s">
        <v>148</v>
      </c>
      <c r="AU380" s="179" t="s">
        <v>161</v>
      </c>
      <c r="AV380" s="180" t="s">
        <v>162</v>
      </c>
      <c r="AW380" s="179" t="s">
        <v>148</v>
      </c>
      <c r="AX380" s="179" t="s">
        <v>161</v>
      </c>
      <c r="AY380" s="180" t="s">
        <v>162</v>
      </c>
      <c r="AZ380" s="179" t="s">
        <v>148</v>
      </c>
      <c r="BA380" s="179" t="s">
        <v>161</v>
      </c>
      <c r="BB380" s="180" t="s">
        <v>162</v>
      </c>
      <c r="BD380" s="108" t="s">
        <v>148</v>
      </c>
      <c r="BE380" s="181" t="s">
        <v>163</v>
      </c>
      <c r="BF380" s="181" t="s">
        <v>164</v>
      </c>
      <c r="BH380" s="108" t="s">
        <v>148</v>
      </c>
      <c r="BI380" s="181" t="s">
        <v>165</v>
      </c>
      <c r="BJ380" s="181" t="s">
        <v>166</v>
      </c>
      <c r="BK380" s="228" t="s">
        <v>167</v>
      </c>
      <c r="BM380" s="108" t="s">
        <v>168</v>
      </c>
      <c r="BN380" s="181" t="s">
        <v>165</v>
      </c>
      <c r="BO380" s="228" t="s">
        <v>166</v>
      </c>
    </row>
    <row r="381" spans="3:67">
      <c r="G381" s="181" t="s">
        <v>155</v>
      </c>
      <c r="H381" s="107">
        <f>SUM(G78:G87,G127:G136,G139:G148,G163:G173,G305:G315)</f>
        <v>0</v>
      </c>
      <c r="I381" s="107">
        <f>SUM(I78:I87,I127:I136,I139:I148,I163:I173,I305:I315)</f>
        <v>0</v>
      </c>
      <c r="J381" s="181" t="s">
        <v>155</v>
      </c>
      <c r="K381" s="107">
        <f>SUM(J78:J87,J127:J136,J139:J148,J163:J173,J305:J315)</f>
        <v>0</v>
      </c>
      <c r="L381" s="107">
        <f>SUM(L78:L87,L127:L136,L139:L148,L163:L173,L305:L315)</f>
        <v>0</v>
      </c>
      <c r="M381" s="181" t="s">
        <v>155</v>
      </c>
      <c r="N381" s="107">
        <f>SUM(M78:M87,M127:M136,M139:M148,M163:M173,M305:M315)</f>
        <v>413880</v>
      </c>
      <c r="O381" s="107">
        <f>SUM(O78:O87,O127:O136,O139:O148,O163:O173,O305:O315)</f>
        <v>413880</v>
      </c>
      <c r="P381" s="181" t="s">
        <v>155</v>
      </c>
      <c r="Q381" s="107">
        <f>SUM(P78:P87,P127:P136,P139:P148,P163:P173,P305:P315)</f>
        <v>0</v>
      </c>
      <c r="R381" s="107">
        <f>SUM(R78:R87,R127:R136,R139:R148,R163:R173,R305:R315)</f>
        <v>0</v>
      </c>
      <c r="S381" s="181" t="s">
        <v>155</v>
      </c>
      <c r="T381" s="107">
        <f>SUM(S78:S87,S127:S136,S139:S148,S163:S173,S305:S315)</f>
        <v>3246863</v>
      </c>
      <c r="U381" s="107">
        <f>SUM(U78:U87,U127:U136,U139:U148,U163:U173,U305:U315)</f>
        <v>3246863</v>
      </c>
      <c r="V381" s="181" t="s">
        <v>155</v>
      </c>
      <c r="W381" s="107">
        <f>SUM(V78:V87,V127:V136,V139:V148,V163:V173,V305:V315)</f>
        <v>459671</v>
      </c>
      <c r="X381" s="107">
        <f>SUM(X78:X87,X127:X136,X139:X148,X163:X173,X305:X315)</f>
        <v>459671</v>
      </c>
      <c r="Y381" s="181" t="s">
        <v>155</v>
      </c>
      <c r="Z381" s="107">
        <f>SUM(Y78:Y87,Y127:Y136,Y139:Y148,Y163:Y173,Y305:Y315)</f>
        <v>3895949</v>
      </c>
      <c r="AA381" s="107">
        <f>SUM(AA78:AA87,AA127:AA136,AA139:AA148,AA163:AA173,AA305:AA315)</f>
        <v>3895949</v>
      </c>
      <c r="AB381" s="181" t="s">
        <v>155</v>
      </c>
      <c r="AC381" s="107">
        <f>SUM(AB78:AB87,AB127:AB136,AB139:AB148,AB163:AB173,AB305:AB315)</f>
        <v>0</v>
      </c>
      <c r="AD381" s="107">
        <f>SUM(AD78:AD87,AD127:AD136,AD139:AD148,AD163:AD173,AD305:AD315)</f>
        <v>0</v>
      </c>
      <c r="AE381" s="181" t="s">
        <v>155</v>
      </c>
      <c r="AF381" s="107">
        <f>SUM(AE78:AE87,AE127:AE136,AE139:AE148,AE163:AE173,AE305:AE315)</f>
        <v>584222</v>
      </c>
      <c r="AG381" s="186">
        <f>SUM(AG78:AG87,AG127:AG136,AG139:AG148,AG163:AG173,AG305:AG315)</f>
        <v>84222</v>
      </c>
      <c r="AH381" s="181" t="s">
        <v>155</v>
      </c>
      <c r="AI381" s="107">
        <f>SUM(AH78:AH87,AH127:AH136,AH139:AH148,AH163:AH173,AH305:AH315)</f>
        <v>0</v>
      </c>
      <c r="AJ381" s="185">
        <f>SUM(AJ78:AJ87,AJ127:AJ136,AJ139:AJ148,AJ163:AJ173,AJ305:AJ315)</f>
        <v>0</v>
      </c>
      <c r="AK381" s="181" t="s">
        <v>155</v>
      </c>
      <c r="AL381" s="107">
        <f>SUM(AK78:AK87,AK127:AK136,AK139:AK148,AK163:AK173,AK305:AK315)</f>
        <v>4236000</v>
      </c>
      <c r="AM381" s="185">
        <f>SUM(AM78:AM87,AM127:AM136,AM139:AM148,AM163:AM173,AM305:AM315)</f>
        <v>0</v>
      </c>
      <c r="AN381" s="181" t="s">
        <v>155</v>
      </c>
      <c r="AO381" s="107">
        <f>SUM(AN78:AN87,AN127:AN136,AN139:AN148,AN163:AN173,AN305:AN315)</f>
        <v>0</v>
      </c>
      <c r="AP381" s="185">
        <f>SUM(AP78:AP87,AP127:AP136,AP139:AP148,AP163:AP173,AP305:AP315)</f>
        <v>0</v>
      </c>
      <c r="AQ381" s="181" t="s">
        <v>155</v>
      </c>
      <c r="AR381" s="107">
        <f>SUM(AQ78:AQ87,AQ127:AQ136,AQ139:AQ148,AQ163:AQ173,AQ305:AQ315)</f>
        <v>0</v>
      </c>
      <c r="AS381" s="185">
        <f>SUM(AS78:AS87,AS127:AS136,AS139:AS148,AS163:AS173,AS305:AS315)</f>
        <v>0</v>
      </c>
      <c r="AT381" s="181" t="s">
        <v>155</v>
      </c>
      <c r="AU381" s="107">
        <f>SUM(AT78:AT87,AT127:AT136,AT139:AT148,AT163:AT173,AT305:AT315)</f>
        <v>0</v>
      </c>
      <c r="AV381" s="185">
        <f>SUM(AV78:AV87,AV127:AV136,AV139:AV148,AV163:AV173,AV305:AV315)</f>
        <v>0</v>
      </c>
      <c r="AW381" s="181" t="s">
        <v>155</v>
      </c>
      <c r="AX381" s="107">
        <f>SUM(AW78:AW87,AW127:AW136,AW139:AW148,AW163:AW173,AW305:AW315)</f>
        <v>0</v>
      </c>
      <c r="AY381" s="185">
        <f>SUM(AY78:AY87,AY127:AY136,AY139:AY148,AY163:AY173,AY305:AY315)</f>
        <v>0</v>
      </c>
      <c r="AZ381" s="181" t="s">
        <v>155</v>
      </c>
      <c r="BA381" s="107">
        <f>SUM(AZ78:AZ87,AZ127:AZ136,AZ139:AZ148,AZ163:AZ173,AZ305:AZ315)</f>
        <v>0</v>
      </c>
      <c r="BB381" s="185">
        <f>SUM(BB78:BB87,BB127:BB136,BB139:BB148,BB163:BB173,BB305:BB315)</f>
        <v>0</v>
      </c>
      <c r="BD381" s="108" t="s">
        <v>155</v>
      </c>
      <c r="BE381" s="107">
        <f>SUM(H381,K381,N381,Q381,T381,W381,Z381,AC381,AF381,AI381,AL381,AO381,AR381,AU381)</f>
        <v>12836585</v>
      </c>
      <c r="BF381" s="184">
        <f>BE381/$BE$389</f>
        <v>0.22693221428581026</v>
      </c>
      <c r="BH381" s="108" t="s">
        <v>155</v>
      </c>
      <c r="BI381" s="107">
        <f>SUM(T381,W381,Z381,AC381,AF381,AI381,AL381,AO381,AR381,AU381)</f>
        <v>12422705</v>
      </c>
      <c r="BJ381" s="225">
        <f>BI381/$BI$389</f>
        <v>0.2530088256005798</v>
      </c>
      <c r="BK381" s="107">
        <f>BI381/BI370</f>
        <v>563.61803003493492</v>
      </c>
      <c r="BM381" s="108" t="s">
        <v>169</v>
      </c>
      <c r="BN381" s="137">
        <f>BI381+BI383+BI385</f>
        <v>17399564</v>
      </c>
      <c r="BO381" s="214">
        <f>BN381/BN386</f>
        <v>0.35437074724080836</v>
      </c>
    </row>
    <row r="382" spans="3:67">
      <c r="G382" s="181" t="s">
        <v>59</v>
      </c>
      <c r="H382" s="107">
        <f>SUM(G67:G75,G102:G112,G115:G124,G151:G160,G201:G211)</f>
        <v>0</v>
      </c>
      <c r="I382" s="107">
        <f>SUM(I67:I75,I102:I112,I115:I124,I151:I160,I201:I211)</f>
        <v>0</v>
      </c>
      <c r="J382" s="181" t="s">
        <v>59</v>
      </c>
      <c r="K382" s="107">
        <f>SUM(J67:J75,J102:J112,J115:J124,J151:J160,J201:J211)</f>
        <v>3876556</v>
      </c>
      <c r="L382" s="107">
        <f>SUM(L67:L75,L102:L112,L115:L124,L151:L160,L201:L211)</f>
        <v>3876556</v>
      </c>
      <c r="M382" s="181" t="s">
        <v>59</v>
      </c>
      <c r="N382" s="107">
        <f>SUM(M67:M75,M102:M112,M115:M124,M151:M160,M201:M211)</f>
        <v>173600</v>
      </c>
      <c r="O382" s="107">
        <f>SUM(O67:O75,O102:O112,O115:O124,O151:O160,O201:O211)</f>
        <v>173600</v>
      </c>
      <c r="P382" s="181" t="s">
        <v>59</v>
      </c>
      <c r="Q382" s="107">
        <f>SUM(P67:P75,P102:P112,P115:P124,P151:P160,P201:P211)</f>
        <v>621733</v>
      </c>
      <c r="R382" s="107">
        <f>SUM(R67:R75,R102:R112,R115:R124,R151:R160,R201:R211)</f>
        <v>571006</v>
      </c>
      <c r="S382" s="181" t="s">
        <v>59</v>
      </c>
      <c r="T382" s="107">
        <f>SUM(S67:S75,S102:S112,S115:S124,S151:S160,S201:S211)</f>
        <v>112622</v>
      </c>
      <c r="U382" s="107">
        <f>SUM(U67:U75,U102:U112,U115:U124,U151:U160,U201:U211)</f>
        <v>112622</v>
      </c>
      <c r="V382" s="181" t="s">
        <v>59</v>
      </c>
      <c r="W382" s="107">
        <f>SUM(V67:V75,V102:V112,V115:V124,V151:V160,V201:V211)</f>
        <v>3956981</v>
      </c>
      <c r="X382" s="107">
        <f>SUM(X67:X75,X102:X112,X115:X124,X151:X160,X201:X211)</f>
        <v>3956981</v>
      </c>
      <c r="Y382" s="181" t="s">
        <v>59</v>
      </c>
      <c r="Z382" s="107">
        <f>SUM(Y67:Y75,Y102:Y112,Y115:Y124,Y151:Y160,Y201:Y211)</f>
        <v>1324784</v>
      </c>
      <c r="AA382" s="107">
        <f>SUM(AA67:AA75,AA102:AA112,AA115:AA124,AA151:AA160,AA201:AA211)</f>
        <v>1324784</v>
      </c>
      <c r="AB382" s="181" t="s">
        <v>59</v>
      </c>
      <c r="AC382" s="107">
        <f>SUM(AB67:AB75,AB102:AB112,AB115:AB124,AB151:AB160,AB201:AB211)</f>
        <v>0</v>
      </c>
      <c r="AD382" s="107">
        <f>SUM(AD67:AD75,AD102:AD112,AD115:AD124,AD151:AD160,AD201:AD211)</f>
        <v>0</v>
      </c>
      <c r="AE382" s="181" t="s">
        <v>59</v>
      </c>
      <c r="AF382" s="107">
        <f>SUM(AE67:AE75,AE102:AE112,AE115:AE124,AE151:AE160,AE201:AE211)</f>
        <v>0</v>
      </c>
      <c r="AG382" s="186">
        <f>SUM(AG67:AG75,AG102:AG112,AG115:AG124,AG151:AG160,AG201:AG211)</f>
        <v>0</v>
      </c>
      <c r="AH382" s="181" t="s">
        <v>59</v>
      </c>
      <c r="AI382" s="107">
        <f>SUM(AH67:AH75,AH102:AH112,AH115:AH124,AH151:AH160,AH201:AH211,AH292:AH302)</f>
        <v>252000</v>
      </c>
      <c r="AJ382" s="185">
        <f>SUM(AJ67:AJ75,AJ102:AJ112,AJ115:AJ124,AJ151:AJ160,AJ201:AJ211,AJ292:AJ302)</f>
        <v>252000</v>
      </c>
      <c r="AK382" s="181" t="s">
        <v>59</v>
      </c>
      <c r="AL382" s="107">
        <f>SUM(AK67:AK75,AK102:AK112,AK115:AK124,AK151:AK160,AK201:AK211,AK292:AK302)</f>
        <v>0</v>
      </c>
      <c r="AM382" s="185">
        <f>SUM(AM67:AM75,AM102:AM112,AM115:AM124,AM151:AM160,AM201:AM211,AM292:AM302)</f>
        <v>0</v>
      </c>
      <c r="AN382" s="181" t="s">
        <v>59</v>
      </c>
      <c r="AO382" s="107">
        <f>SUM(AN67:AN75,AN102:AN112,AN115:AN124,AN151:AN160,AN201:AN211,AN292:AN302)</f>
        <v>1033060</v>
      </c>
      <c r="AP382" s="185">
        <f>SUM(AP67:AP75,AP102:AP112,AP115:AP124,AP151:AP160,AP201:AP211,AP292:AP302)</f>
        <v>0</v>
      </c>
      <c r="AQ382" s="181" t="s">
        <v>59</v>
      </c>
      <c r="AR382" s="107">
        <f>SUM(AQ67:AQ75,AQ102:AQ112,AQ115:AQ124,AQ151:AQ160,AQ201:AQ211,AQ292:AQ302)</f>
        <v>1932000</v>
      </c>
      <c r="AS382" s="185">
        <f>SUM(AS67:AS75,AS102:AS112,AS115:AS124,AS151:AS160,AS201:AS211,AS292:AS302)</f>
        <v>0</v>
      </c>
      <c r="AT382" s="181" t="s">
        <v>59</v>
      </c>
      <c r="AU382" s="107">
        <f>SUM(AT67:AT75,AT102:AT112,AT115:AT124,AT151:AT160,AT201:AT211,AT292:AT302)</f>
        <v>4919200</v>
      </c>
      <c r="AV382" s="185">
        <f>SUM(AV67:AV75,AV102:AV112,AV115:AV124,AV151:AV160,AV201:AV211,AV292:AV302)</f>
        <v>0</v>
      </c>
      <c r="AW382" s="181" t="s">
        <v>59</v>
      </c>
      <c r="AX382" s="107">
        <f>SUM(AW67:AW75,AW102:AW112,AW115:AW124,AW151:AW160,AW201:AW211,AW292:AW302)</f>
        <v>0</v>
      </c>
      <c r="AY382" s="185">
        <f>SUM(AY67:AY75,AY102:AY112,AY115:AY124,AY151:AY160,AY201:AY211,AY292:AY302)</f>
        <v>0</v>
      </c>
      <c r="AZ382" s="181" t="s">
        <v>59</v>
      </c>
      <c r="BA382" s="107">
        <f>SUM(AZ67:AZ75,AZ102:AZ112,AZ115:AZ124,AZ151:AZ160,AZ201:AZ211,AZ292:AZ302)</f>
        <v>0</v>
      </c>
      <c r="BB382" s="185">
        <f>SUM(BB67:BB75,BB102:BB112,BB115:BB124,BB151:BB160,BB201:BB211,BB292:BB302)</f>
        <v>0</v>
      </c>
      <c r="BD382" s="108" t="s">
        <v>59</v>
      </c>
      <c r="BE382" s="107">
        <f t="shared" ref="BE382:BE388" si="728">SUM(H382,K382,N382,Q382,T382,W382,Z382,AC382,AF382,AI382,AL382,AO382,AR382,AU382)</f>
        <v>18202536</v>
      </c>
      <c r="BF382" s="184">
        <f>BE382/$BE$389</f>
        <v>0.32179444923218875</v>
      </c>
      <c r="BH382" s="108" t="s">
        <v>59</v>
      </c>
      <c r="BI382" s="107">
        <f t="shared" ref="BI382:BI388" si="729">SUM(T382,W382,Z382,AC382,AF382,AI382,AL382,AO382,AR382,AU382)</f>
        <v>13530647</v>
      </c>
      <c r="BJ382" s="225">
        <f t="shared" ref="BJ382:BJ388" si="730">BI382/$BI$389</f>
        <v>0.27557388725611759</v>
      </c>
      <c r="BK382" s="107">
        <f>BI382/BI371</f>
        <v>359.36064485286306</v>
      </c>
      <c r="BM382" s="218" t="s">
        <v>170</v>
      </c>
      <c r="BN382" s="206">
        <f>BI382+BI384</f>
        <v>27704965</v>
      </c>
      <c r="BO382" s="214">
        <f>BN382/BN386</f>
        <v>0.56425719341763059</v>
      </c>
    </row>
    <row r="383" spans="3:67">
      <c r="G383" s="181" t="s">
        <v>49</v>
      </c>
      <c r="H383" s="107">
        <f>SUM(G43:G51,G318:G328,G331:G341)</f>
        <v>0</v>
      </c>
      <c r="I383" s="107">
        <f>SUM(I43:I51,I318:I328,I331:I341)</f>
        <v>0</v>
      </c>
      <c r="J383" s="181" t="s">
        <v>49</v>
      </c>
      <c r="K383" s="107">
        <f>SUM(J43:J51,J318:J328,J331:J341)</f>
        <v>0</v>
      </c>
      <c r="L383" s="107">
        <f>SUM(L43:L51,L318:L328,L331:L341)</f>
        <v>0</v>
      </c>
      <c r="M383" s="181" t="s">
        <v>49</v>
      </c>
      <c r="N383" s="107">
        <f>SUM(M43:M51,M318:M328,M331:M341)</f>
        <v>0</v>
      </c>
      <c r="O383" s="107">
        <f>SUM(O43:O51,O318:O328,O331:O341)</f>
        <v>0</v>
      </c>
      <c r="P383" s="181" t="s">
        <v>49</v>
      </c>
      <c r="Q383" s="107">
        <f>SUM(P43:P51,P318:P328,P331:P341)</f>
        <v>283500</v>
      </c>
      <c r="R383" s="107">
        <f>SUM(R43:R51,R318:R328,R331:R341)</f>
        <v>283500</v>
      </c>
      <c r="S383" s="181" t="s">
        <v>49</v>
      </c>
      <c r="T383" s="107">
        <f>SUM(S43:S51,S318:S328,S331:S341)</f>
        <v>0</v>
      </c>
      <c r="U383" s="107">
        <f>SUM(U43:U51,U318:U328,U331:U341)</f>
        <v>0</v>
      </c>
      <c r="V383" s="181" t="s">
        <v>49</v>
      </c>
      <c r="W383" s="107">
        <f>SUM(V43:V51,V318:V328,V331:V341)</f>
        <v>71720</v>
      </c>
      <c r="X383" s="107">
        <f>SUM(X43:X51,X318:X328,X331:X341)</f>
        <v>71720</v>
      </c>
      <c r="Y383" s="181" t="s">
        <v>49</v>
      </c>
      <c r="Z383" s="107">
        <f>SUM(Y43:Y51,Y318:Y328,Y331:Y341)</f>
        <v>0</v>
      </c>
      <c r="AA383" s="107">
        <f>SUM(AA43:AA51,AA318:AA328,AA331:AA341)</f>
        <v>0</v>
      </c>
      <c r="AB383" s="181" t="s">
        <v>49</v>
      </c>
      <c r="AC383" s="107">
        <f>SUM(AB43:AB51,AB318:AB328,AB331:AB341)</f>
        <v>2281764</v>
      </c>
      <c r="AD383" s="107">
        <f>SUM(AD43:AD51,AD318:AD328,AD331:AD341)</f>
        <v>2232079</v>
      </c>
      <c r="AE383" s="181" t="s">
        <v>49</v>
      </c>
      <c r="AF383" s="107">
        <f>SUM(AE43:AE51,AE318:AE328,AE331:AE341)</f>
        <v>144000</v>
      </c>
      <c r="AG383" s="186">
        <f>SUM(AG43:AG51,AG318:AG328,AG331:AG341)</f>
        <v>144000</v>
      </c>
      <c r="AH383" s="181" t="s">
        <v>49</v>
      </c>
      <c r="AI383" s="107">
        <f>SUM(AH43:AH51,AH318:AH328,AH331:AH341,AH266:AH276,AH19:AH28)</f>
        <v>193074</v>
      </c>
      <c r="AJ383" s="185">
        <f>SUM(AJ43:AJ51,AJ318:AJ328,AJ331:AJ341,AJ266:AJ276,AJ19:AJ28)</f>
        <v>193074</v>
      </c>
      <c r="AK383" s="181" t="s">
        <v>49</v>
      </c>
      <c r="AL383" s="107">
        <f>SUM(AK43:AK51,AK318:AK328,AK331:AK341,AK266:AK276,AK19:AK28)</f>
        <v>786301</v>
      </c>
      <c r="AM383" s="185">
        <f>SUM(AM43:AM51,AM318:AM328,AM331:AM341,AM266:AM276,AM19:AM28)</f>
        <v>0</v>
      </c>
      <c r="AN383" s="181" t="s">
        <v>49</v>
      </c>
      <c r="AO383" s="107">
        <f>SUM(AN43:AN51,AN318:AN328,AN331:AN341,AN266:AN276,AN19:AN28)</f>
        <v>500000</v>
      </c>
      <c r="AP383" s="185">
        <f>SUM(AP43:AP51,AP318:AP328,AP331:AP341,AP266:AP276,AP19:AP28)</f>
        <v>0</v>
      </c>
      <c r="AQ383" s="181" t="s">
        <v>49</v>
      </c>
      <c r="AR383" s="107">
        <f>SUM(AQ43:AQ51,AQ318:AQ328,AQ331:AQ341,AQ266:AQ276,AQ19:AQ28)</f>
        <v>500000</v>
      </c>
      <c r="AS383" s="185">
        <f>SUM(AS43:AS51,AS318:AS328,AS331:AS341,AS266:AS276,AS19:AS28)</f>
        <v>0</v>
      </c>
      <c r="AT383" s="181" t="s">
        <v>49</v>
      </c>
      <c r="AU383" s="107">
        <f>SUM(AT43:AT51,AT318:AT328,AT331:AT341,AT266:AT276,AT19:AT28)</f>
        <v>500000</v>
      </c>
      <c r="AV383" s="185">
        <f>SUM(AV43:AV51,AV318:AV328,AV331:AV341,AV266:AV276,AV19:AV28)</f>
        <v>0</v>
      </c>
      <c r="AW383" s="181" t="s">
        <v>49</v>
      </c>
      <c r="AX383" s="107">
        <f>SUM(AW43:AW51,AW318:AW328,AW331:AW341,AW266:AW276,AW19:AW28)</f>
        <v>0</v>
      </c>
      <c r="AY383" s="185">
        <f>SUM(AY43:AY51,AY318:AY328,AY331:AY341,AY266:AY276,AY19:AY28)</f>
        <v>0</v>
      </c>
      <c r="AZ383" s="181" t="s">
        <v>49</v>
      </c>
      <c r="BA383" s="107">
        <f>SUM(AZ43:AZ51,AZ318:AZ328,AZ331:AZ341,AZ266:AZ276,AZ19:AZ28)</f>
        <v>0</v>
      </c>
      <c r="BB383" s="185">
        <f>SUM(BB43:BB51,BB318:BB328,BB331:BB341,BB266:BB276,BB19:BB28)</f>
        <v>0</v>
      </c>
      <c r="BD383" s="108" t="s">
        <v>49</v>
      </c>
      <c r="BE383" s="107">
        <f t="shared" si="728"/>
        <v>5260359</v>
      </c>
      <c r="BF383" s="184">
        <f>BE383/$BE$389</f>
        <v>9.2995521457481925E-2</v>
      </c>
      <c r="BH383" s="108" t="s">
        <v>49</v>
      </c>
      <c r="BI383" s="107">
        <f t="shared" si="729"/>
        <v>4976859</v>
      </c>
      <c r="BJ383" s="225">
        <f t="shared" si="730"/>
        <v>0.10136192164022859</v>
      </c>
      <c r="BK383" s="107">
        <f>BI383/(BI372-BI374-BI370)</f>
        <v>94.750390282907517</v>
      </c>
      <c r="BM383" s="108" t="s">
        <v>90</v>
      </c>
      <c r="BN383" s="137">
        <f>BI386</f>
        <v>725359</v>
      </c>
      <c r="BO383" s="214">
        <f>BN383/BN386</f>
        <v>1.4773129421395014E-2</v>
      </c>
    </row>
    <row r="384" spans="3:67">
      <c r="G384" s="181" t="s">
        <v>159</v>
      </c>
      <c r="H384" s="107">
        <f>SUM(G31:G40,G90:G99,G188:G198)</f>
        <v>0</v>
      </c>
      <c r="I384" s="107">
        <f>SUM(I31:I40,I90:I99,I188:I198)</f>
        <v>0</v>
      </c>
      <c r="J384" s="181" t="s">
        <v>159</v>
      </c>
      <c r="K384" s="107">
        <f>SUM(J31:J40,J90:J99,J188:J198)</f>
        <v>0</v>
      </c>
      <c r="L384" s="107">
        <f>SUM(L31:L40,L90:L99,L188:L198)</f>
        <v>0</v>
      </c>
      <c r="M384" s="181" t="s">
        <v>159</v>
      </c>
      <c r="N384" s="107">
        <f>SUM(M31:M40,M90:M99,M188:M198)</f>
        <v>0</v>
      </c>
      <c r="O384" s="107">
        <f>SUM(O31:O40,O90:O99,O188:O198)</f>
        <v>0</v>
      </c>
      <c r="P384" s="181" t="s">
        <v>159</v>
      </c>
      <c r="Q384" s="107">
        <f>SUM(P31:P40,P90:P99,P188:P198)</f>
        <v>788567</v>
      </c>
      <c r="R384" s="107">
        <f>SUM(R31:R40,R90:R99,R188:R198)</f>
        <v>711737</v>
      </c>
      <c r="S384" s="181" t="s">
        <v>159</v>
      </c>
      <c r="T384" s="107">
        <f>SUM(S31:S40,S90:S99,S188:S198)</f>
        <v>390308</v>
      </c>
      <c r="U384" s="107">
        <f>SUM(U31:U40,U90:U99,U188:U198)</f>
        <v>390308</v>
      </c>
      <c r="V384" s="181" t="s">
        <v>159</v>
      </c>
      <c r="W384" s="107">
        <f>SUM(V31:V40,V90:V99,V188:V198)</f>
        <v>0</v>
      </c>
      <c r="X384" s="107">
        <f>SUM(X31:X40,X90:X99,X188:X198)</f>
        <v>0</v>
      </c>
      <c r="Y384" s="181" t="s">
        <v>159</v>
      </c>
      <c r="Z384" s="107">
        <f>SUM(Y31:Y40,Y90:Y99,Y188:Y198)</f>
        <v>400000</v>
      </c>
      <c r="AA384" s="107">
        <f>SUM(AA31:AA40,AA90:AA99,AA188:AA198)</f>
        <v>347465</v>
      </c>
      <c r="AB384" s="181" t="s">
        <v>159</v>
      </c>
      <c r="AC384" s="107">
        <f>SUM(AB31:AB40,AB90:AB99,AB188:AB198)</f>
        <v>1200000</v>
      </c>
      <c r="AD384" s="107">
        <f>SUM(AD31:AD40,AD90:AD99,AD188:AD198)</f>
        <v>1200000</v>
      </c>
      <c r="AE384" s="181" t="s">
        <v>159</v>
      </c>
      <c r="AF384" s="107">
        <f>SUM(AE31:AE40,AE90:AE99,AE188:AE198)</f>
        <v>264937</v>
      </c>
      <c r="AG384" s="186">
        <f>SUM(AG31:AG40,AG90:AG99,AG188:AG198)</f>
        <v>264937</v>
      </c>
      <c r="AH384" s="181" t="s">
        <v>159</v>
      </c>
      <c r="AI384" s="107">
        <f>SUM(AH31:AH40,AH90:AH99,AH188:AH198,AH54:AH64,AH227:AH237,AH253:AH263)</f>
        <v>6319593</v>
      </c>
      <c r="AJ384" s="185">
        <f>SUM(AJ31:AJ40,AJ90:AJ99,AJ188:AJ198,AJ54:AJ64,AJ227:AJ237,AJ253:AJ263)</f>
        <v>6319593</v>
      </c>
      <c r="AK384" s="181" t="s">
        <v>159</v>
      </c>
      <c r="AL384" s="107">
        <f>SUM(AK31:AK40,AK90:AK99,AK188:AK198,AK54:AK64,AK227:AK237,AK253:AK263)</f>
        <v>132800</v>
      </c>
      <c r="AM384" s="185">
        <f>SUM(AM31:AM40,AM90:AM99,AM188:AM198,AM54:AM64,AM227:AM237,AM253:AM263)</f>
        <v>0</v>
      </c>
      <c r="AN384" s="181" t="s">
        <v>159</v>
      </c>
      <c r="AO384" s="107">
        <f>SUM(AN31:AN40,AN90:AN99,AN188:AN198,AN54:AN64,AN227:AN237,AN253:AN263)</f>
        <v>3082220</v>
      </c>
      <c r="AP384" s="185">
        <f>SUM(AP31:AP40,AP90:AP99,AP188:AP198,AP54:AP64,AP227:AP237,AP253:AP263)</f>
        <v>0</v>
      </c>
      <c r="AQ384" s="181" t="s">
        <v>159</v>
      </c>
      <c r="AR384" s="107">
        <f>SUM(AQ31:AQ40,AQ90:AQ99,AQ188:AQ198,AQ54:AQ64,AQ227:AQ237,AQ253:AQ263)</f>
        <v>2384460</v>
      </c>
      <c r="AS384" s="185">
        <f>SUM(AS31:AS40,AS90:AS99,AS188:AS198,AS54:AS64,AS227:AS237,AS253:AS263)</f>
        <v>0</v>
      </c>
      <c r="AT384" s="181" t="s">
        <v>159</v>
      </c>
      <c r="AU384" s="107">
        <f>SUM(AT31:AT40,AT90:AT99,AT188:AT198,AT54:AT64,AT227:AT237,AT253:AT263)</f>
        <v>0</v>
      </c>
      <c r="AV384" s="185">
        <f>SUM(AV31:AV40,AV90:AV99,AV188:AV198,AV54:AV64,AV227:AV237,AV253:AV263)</f>
        <v>0</v>
      </c>
      <c r="AW384" s="181" t="s">
        <v>159</v>
      </c>
      <c r="AX384" s="107">
        <f>SUM(AW31:AW40,AW90:AW99,AW188:AW198,AW54:AW64,AW227:AW237,AW253:AW263)</f>
        <v>0</v>
      </c>
      <c r="AY384" s="185">
        <f>SUM(AY31:AY40,AY90:AY99,AY188:AY198,AY54:AY64,AY227:AY237,AY253:AY263)</f>
        <v>0</v>
      </c>
      <c r="AZ384" s="181" t="s">
        <v>159</v>
      </c>
      <c r="BA384" s="107">
        <f>SUM(AZ31:AZ40,AZ90:AZ99,AZ188:AZ198,AZ54:AZ64,AZ227:AZ237,AZ253:AZ263)</f>
        <v>0</v>
      </c>
      <c r="BB384" s="185">
        <f>SUM(BB31:BB40,BB90:BB99,BB188:BB198,BB54:BB64,BB227:BB237,BB253:BB263)</f>
        <v>0</v>
      </c>
      <c r="BD384" s="108" t="s">
        <v>159</v>
      </c>
      <c r="BE384" s="107">
        <f t="shared" si="728"/>
        <v>14962885</v>
      </c>
      <c r="BF384" s="184">
        <f>BE384/$BE$389</f>
        <v>0.26452211590184899</v>
      </c>
      <c r="BH384" s="108" t="s">
        <v>159</v>
      </c>
      <c r="BI384" s="107">
        <f>SUM(T384,W384,Z384,AC384,AF384,AI384,AL384,AO384,AR384,AU384)</f>
        <v>14174318</v>
      </c>
      <c r="BJ384" s="225">
        <f t="shared" si="730"/>
        <v>0.28868330616151305</v>
      </c>
      <c r="BK384" s="107">
        <f>BI384/(BI373-BI371)</f>
        <v>320.11377854061743</v>
      </c>
      <c r="BM384" s="108" t="s">
        <v>82</v>
      </c>
      <c r="BN384" s="137">
        <f>BI387</f>
        <v>1270000</v>
      </c>
      <c r="BO384" s="214">
        <f>BN384/BN386</f>
        <v>2.5865639449116462E-2</v>
      </c>
    </row>
    <row r="385" spans="7:67">
      <c r="G385" s="181" t="s">
        <v>160</v>
      </c>
      <c r="H385" s="107"/>
      <c r="I385" s="107"/>
      <c r="J385" s="181" t="s">
        <v>160</v>
      </c>
      <c r="K385" s="107"/>
      <c r="L385" s="107"/>
      <c r="M385" s="181" t="s">
        <v>160</v>
      </c>
      <c r="N385" s="107"/>
      <c r="O385" s="107"/>
      <c r="P385" s="181" t="s">
        <v>160</v>
      </c>
      <c r="Q385" s="107"/>
      <c r="R385" s="107"/>
      <c r="S385" s="181" t="s">
        <v>160</v>
      </c>
      <c r="T385" s="107"/>
      <c r="U385" s="107"/>
      <c r="V385" s="181" t="s">
        <v>160</v>
      </c>
      <c r="W385" s="107"/>
      <c r="X385" s="107"/>
      <c r="Y385" s="181" t="s">
        <v>160</v>
      </c>
      <c r="Z385" s="107"/>
      <c r="AA385" s="107"/>
      <c r="AB385" s="181" t="s">
        <v>160</v>
      </c>
      <c r="AC385" s="107"/>
      <c r="AD385" s="107"/>
      <c r="AE385" s="181" t="s">
        <v>160</v>
      </c>
      <c r="AF385" s="107"/>
      <c r="AG385" s="186"/>
      <c r="AH385" s="181" t="s">
        <v>160</v>
      </c>
      <c r="AI385" s="107"/>
      <c r="AJ385" s="185"/>
      <c r="AK385" s="181" t="s">
        <v>160</v>
      </c>
      <c r="AL385" s="107"/>
      <c r="AM385" s="185"/>
      <c r="AN385" s="181" t="s">
        <v>160</v>
      </c>
      <c r="AO385" s="107"/>
      <c r="AP385" s="185"/>
      <c r="AQ385" s="181" t="s">
        <v>160</v>
      </c>
      <c r="AR385" s="107"/>
      <c r="AS385" s="185"/>
      <c r="AT385" s="181" t="s">
        <v>160</v>
      </c>
      <c r="AU385" s="107"/>
      <c r="AV385" s="185"/>
      <c r="AW385" s="181" t="s">
        <v>160</v>
      </c>
      <c r="AX385" s="107"/>
      <c r="AY385" s="185"/>
      <c r="AZ385" s="181" t="s">
        <v>160</v>
      </c>
      <c r="BA385" s="107"/>
      <c r="BB385" s="185"/>
      <c r="BD385" s="108" t="s">
        <v>160</v>
      </c>
      <c r="BE385" s="107">
        <f t="shared" si="728"/>
        <v>0</v>
      </c>
      <c r="BF385" s="184">
        <f t="shared" ref="BF385" si="731">BE385/$BE$389</f>
        <v>0</v>
      </c>
      <c r="BH385" s="108" t="s">
        <v>160</v>
      </c>
      <c r="BI385" s="107">
        <f t="shared" si="729"/>
        <v>0</v>
      </c>
      <c r="BJ385" s="225">
        <f t="shared" si="730"/>
        <v>0</v>
      </c>
      <c r="BK385" s="186">
        <v>0</v>
      </c>
      <c r="BM385" s="218" t="s">
        <v>32</v>
      </c>
      <c r="BN385" s="206">
        <f>BI388</f>
        <v>2000000</v>
      </c>
      <c r="BO385" s="214">
        <f>BN385/BN386</f>
        <v>4.0733290471049545E-2</v>
      </c>
    </row>
    <row r="386" spans="7:67">
      <c r="G386" s="181" t="s">
        <v>90</v>
      </c>
      <c r="H386" s="107">
        <f>SUM(G279:G289,G214:G224)</f>
        <v>0</v>
      </c>
      <c r="I386" s="107">
        <f>SUM(I279:I289,I214:I224)</f>
        <v>0</v>
      </c>
      <c r="J386" s="181" t="s">
        <v>90</v>
      </c>
      <c r="K386" s="107">
        <f>SUM(J279:J289,J214:J224)</f>
        <v>0</v>
      </c>
      <c r="L386" s="107">
        <f>SUM(L279:L289,L214:L224)</f>
        <v>0</v>
      </c>
      <c r="M386" s="181" t="s">
        <v>90</v>
      </c>
      <c r="N386" s="107">
        <f>SUM(M279:M289,M214:M224)</f>
        <v>0</v>
      </c>
      <c r="O386" s="107">
        <f>SUM(O279:O289,O214:O224)</f>
        <v>0</v>
      </c>
      <c r="P386" s="181" t="s">
        <v>90</v>
      </c>
      <c r="Q386" s="107">
        <f>SUM(P279:P289,P214:P224)</f>
        <v>0</v>
      </c>
      <c r="R386" s="107">
        <f>SUM(R279:R289,R214:R224)</f>
        <v>0</v>
      </c>
      <c r="S386" s="181" t="s">
        <v>90</v>
      </c>
      <c r="T386" s="107">
        <f>SUM(S279:S289,S214:S224)</f>
        <v>180616</v>
      </c>
      <c r="U386" s="107">
        <f>SUM(U279:U289,U214:U224)</f>
        <v>180616</v>
      </c>
      <c r="V386" s="181" t="s">
        <v>90</v>
      </c>
      <c r="W386" s="107">
        <f>SUM(V279:V289,V214:V224)</f>
        <v>119997</v>
      </c>
      <c r="X386" s="107">
        <f>SUM(X279:X289,X214:X224)</f>
        <v>119997</v>
      </c>
      <c r="Y386" s="181" t="s">
        <v>90</v>
      </c>
      <c r="Z386" s="107">
        <f>SUM(Y279:Y289,Y214:Y224)</f>
        <v>324746</v>
      </c>
      <c r="AA386" s="107">
        <f>SUM(AA279:AA289,AA214:AA224)</f>
        <v>324746</v>
      </c>
      <c r="AB386" s="181" t="s">
        <v>90</v>
      </c>
      <c r="AC386" s="107">
        <f>SUM(AB279:AB289,AB214:AB224)</f>
        <v>0</v>
      </c>
      <c r="AD386" s="107">
        <f>SUM(AD279:AD289,AD214:AD224)</f>
        <v>0</v>
      </c>
      <c r="AE386" s="181" t="s">
        <v>90</v>
      </c>
      <c r="AF386" s="107">
        <f>SUM(AE279:AE289,AE214:AE224,AE240:AE250)</f>
        <v>100000</v>
      </c>
      <c r="AG386" s="186">
        <f>SUM(AG279:AG289,AG214:AG224,AG240:AG250)</f>
        <v>100000</v>
      </c>
      <c r="AH386" s="181" t="s">
        <v>90</v>
      </c>
      <c r="AI386" s="107">
        <f>SUM(AH279:AH289,AH214:AH224)</f>
        <v>0</v>
      </c>
      <c r="AJ386" s="185">
        <f>SUM(AJ279:AJ289,AJ214:AJ224)</f>
        <v>0</v>
      </c>
      <c r="AK386" s="181" t="s">
        <v>90</v>
      </c>
      <c r="AL386" s="107">
        <f>SUM(AK279:AK289,AK214:AK224)</f>
        <v>0</v>
      </c>
      <c r="AM386" s="185">
        <f>SUM(AM279:AM289,AM214:AM224)</f>
        <v>0</v>
      </c>
      <c r="AN386" s="181" t="s">
        <v>90</v>
      </c>
      <c r="AO386" s="107">
        <f>SUM(AN279:AN289,AN214:AN224)</f>
        <v>0</v>
      </c>
      <c r="AP386" s="185">
        <f>SUM(AP279:AP289,AP214:AP224)</f>
        <v>0</v>
      </c>
      <c r="AQ386" s="181" t="s">
        <v>90</v>
      </c>
      <c r="AR386" s="107">
        <f>SUM(AQ279:AQ289,AQ214:AQ224)</f>
        <v>0</v>
      </c>
      <c r="AS386" s="185">
        <f>SUM(AS279:AS289,AS214:AS224)</f>
        <v>0</v>
      </c>
      <c r="AT386" s="181" t="s">
        <v>90</v>
      </c>
      <c r="AU386" s="107">
        <f>SUM(AT279:AT289,AT214:AT224)</f>
        <v>0</v>
      </c>
      <c r="AV386" s="185">
        <f>SUM(AV279:AV289,AV214:AV224)</f>
        <v>0</v>
      </c>
      <c r="AW386" s="181" t="s">
        <v>90</v>
      </c>
      <c r="AX386" s="107">
        <f>SUM(AW279:AW289,AW214:AW224)</f>
        <v>0</v>
      </c>
      <c r="AY386" s="185">
        <f>SUM(AY279:AY289,AY214:AY224)</f>
        <v>0</v>
      </c>
      <c r="AZ386" s="181" t="s">
        <v>90</v>
      </c>
      <c r="BA386" s="107">
        <f>SUM(AZ279:AZ289,AZ214:AZ224)</f>
        <v>0</v>
      </c>
      <c r="BB386" s="185">
        <f>SUM(BB279:BB289,BB214:BB224)</f>
        <v>0</v>
      </c>
      <c r="BD386" s="108" t="s">
        <v>90</v>
      </c>
      <c r="BE386" s="107">
        <f t="shared" si="728"/>
        <v>725359</v>
      </c>
      <c r="BF386" s="184">
        <f>BE386/$BE$389</f>
        <v>1.2823295605656881E-2</v>
      </c>
      <c r="BH386" s="108" t="s">
        <v>90</v>
      </c>
      <c r="BI386" s="107">
        <f t="shared" si="729"/>
        <v>725359</v>
      </c>
      <c r="BJ386" s="225">
        <f t="shared" si="730"/>
        <v>1.4773129421395014E-2</v>
      </c>
      <c r="BK386" s="108"/>
      <c r="BM386" s="108" t="s">
        <v>171</v>
      </c>
      <c r="BN386" s="107">
        <f>SUM(BN381:BN385)</f>
        <v>49099888</v>
      </c>
      <c r="BO386" s="184">
        <f>SUM(BO381:BO385)</f>
        <v>1</v>
      </c>
    </row>
    <row r="387" spans="7:67">
      <c r="G387" s="181" t="s">
        <v>82</v>
      </c>
      <c r="H387" s="107">
        <f>SUM(G176:G185)</f>
        <v>127000</v>
      </c>
      <c r="I387" s="107">
        <f>SUM(I176:I185)</f>
        <v>127000</v>
      </c>
      <c r="J387" s="181" t="s">
        <v>82</v>
      </c>
      <c r="K387" s="107">
        <f>SUM(J176:J185)</f>
        <v>127000</v>
      </c>
      <c r="L387" s="107">
        <f>SUM(L176:L185)</f>
        <v>127000</v>
      </c>
      <c r="M387" s="181" t="s">
        <v>82</v>
      </c>
      <c r="N387" s="107">
        <f>SUM(M176:M185)</f>
        <v>127000</v>
      </c>
      <c r="O387" s="107">
        <f>SUM(O176:O185)</f>
        <v>127000</v>
      </c>
      <c r="P387" s="181" t="s">
        <v>82</v>
      </c>
      <c r="Q387" s="107">
        <f>SUM(P176:P185)</f>
        <v>127000</v>
      </c>
      <c r="R387" s="107">
        <f>SUM(R176:R185)</f>
        <v>127000</v>
      </c>
      <c r="S387" s="181" t="s">
        <v>82</v>
      </c>
      <c r="T387" s="107">
        <f>SUM(S176:S185)</f>
        <v>127000</v>
      </c>
      <c r="U387" s="107">
        <f>SUM(U176:U185)</f>
        <v>127000</v>
      </c>
      <c r="V387" s="181" t="s">
        <v>82</v>
      </c>
      <c r="W387" s="107">
        <f>SUM(V176:V185)</f>
        <v>127000</v>
      </c>
      <c r="X387" s="107">
        <f>SUM(X176:X185)</f>
        <v>127000</v>
      </c>
      <c r="Y387" s="181" t="s">
        <v>82</v>
      </c>
      <c r="Z387" s="107">
        <f>SUM(Y176:Y185)</f>
        <v>127000</v>
      </c>
      <c r="AA387" s="107">
        <f>SUM(AA176:AA185)</f>
        <v>127000</v>
      </c>
      <c r="AB387" s="181" t="s">
        <v>82</v>
      </c>
      <c r="AC387" s="107">
        <f>SUM(AB176:AB185)</f>
        <v>127000</v>
      </c>
      <c r="AD387" s="107">
        <f>SUM(AD176:AD185)</f>
        <v>127000</v>
      </c>
      <c r="AE387" s="181" t="s">
        <v>82</v>
      </c>
      <c r="AF387" s="107">
        <f>SUM(AE176:AE185)</f>
        <v>127000</v>
      </c>
      <c r="AG387" s="186">
        <f>SUM(AG176:AG185)</f>
        <v>127000</v>
      </c>
      <c r="AH387" s="181" t="s">
        <v>82</v>
      </c>
      <c r="AI387" s="107">
        <f>SUM(AH176:AH185)</f>
        <v>127000</v>
      </c>
      <c r="AJ387" s="185">
        <f>SUM(AJ176:AJ185)</f>
        <v>127000</v>
      </c>
      <c r="AK387" s="181" t="s">
        <v>82</v>
      </c>
      <c r="AL387" s="107">
        <f>SUM(AK176:AK185)</f>
        <v>127000</v>
      </c>
      <c r="AM387" s="185">
        <f>SUM(AM176:AM185)</f>
        <v>127000</v>
      </c>
      <c r="AN387" s="181" t="s">
        <v>82</v>
      </c>
      <c r="AO387" s="107">
        <f>SUM(AN176:AN185)</f>
        <v>127000</v>
      </c>
      <c r="AP387" s="185">
        <f>SUM(AP176:AP185)</f>
        <v>0</v>
      </c>
      <c r="AQ387" s="181" t="s">
        <v>82</v>
      </c>
      <c r="AR387" s="107">
        <f>SUM(AQ176:AQ185)</f>
        <v>127000</v>
      </c>
      <c r="AS387" s="185">
        <f>SUM(AS176:AS185)</f>
        <v>0</v>
      </c>
      <c r="AT387" s="181" t="s">
        <v>82</v>
      </c>
      <c r="AU387" s="107">
        <f>SUM(AT176:AT185)</f>
        <v>127000</v>
      </c>
      <c r="AV387" s="185">
        <f>SUM(AV176:AV185)</f>
        <v>0</v>
      </c>
      <c r="AW387" s="181" t="s">
        <v>82</v>
      </c>
      <c r="AX387" s="107">
        <f>SUM(AW176:AW185)</f>
        <v>0</v>
      </c>
      <c r="AY387" s="185">
        <f>SUM(AY176:AY185)</f>
        <v>0</v>
      </c>
      <c r="AZ387" s="181" t="s">
        <v>82</v>
      </c>
      <c r="BA387" s="107">
        <f>SUM(AZ176:AZ185)</f>
        <v>0</v>
      </c>
      <c r="BB387" s="185">
        <f>SUM(BB176:BB185)</f>
        <v>0</v>
      </c>
      <c r="BD387" s="108" t="s">
        <v>82</v>
      </c>
      <c r="BE387" s="107">
        <f t="shared" si="728"/>
        <v>1778000</v>
      </c>
      <c r="BF387" s="184">
        <f>BE387/$BE$389</f>
        <v>3.1432462528014314E-2</v>
      </c>
      <c r="BH387" s="108" t="s">
        <v>82</v>
      </c>
      <c r="BI387" s="107">
        <f t="shared" si="729"/>
        <v>1270000</v>
      </c>
      <c r="BJ387" s="225">
        <f t="shared" si="730"/>
        <v>2.5865639449116462E-2</v>
      </c>
      <c r="BK387" s="108"/>
      <c r="BM387" s="108" t="s">
        <v>172</v>
      </c>
      <c r="BN387" s="107">
        <f>BN386-BN384</f>
        <v>47829888</v>
      </c>
      <c r="BO387" s="184"/>
    </row>
    <row r="388" spans="7:67">
      <c r="G388" s="181" t="s">
        <v>32</v>
      </c>
      <c r="H388" s="107">
        <f>SUM(G7:G16)</f>
        <v>200000</v>
      </c>
      <c r="I388" s="107">
        <f>SUM(I7:I16)</f>
        <v>200000</v>
      </c>
      <c r="J388" s="181" t="s">
        <v>32</v>
      </c>
      <c r="K388" s="107">
        <f>SUM(J7:J16)</f>
        <v>200000</v>
      </c>
      <c r="L388" s="107">
        <f>SUM(L7:L16)</f>
        <v>200000</v>
      </c>
      <c r="M388" s="181" t="s">
        <v>32</v>
      </c>
      <c r="N388" s="107">
        <f>SUM(M7:M16)</f>
        <v>200000</v>
      </c>
      <c r="O388" s="107">
        <f>SUM(O7:O16)</f>
        <v>200000</v>
      </c>
      <c r="P388" s="181" t="s">
        <v>32</v>
      </c>
      <c r="Q388" s="107">
        <f>SUM(P7:P16)</f>
        <v>200000</v>
      </c>
      <c r="R388" s="107">
        <f>SUM(R7:R16)</f>
        <v>200000</v>
      </c>
      <c r="S388" s="181" t="s">
        <v>32</v>
      </c>
      <c r="T388" s="107">
        <f>SUM(S7:S16)</f>
        <v>200000</v>
      </c>
      <c r="U388" s="107">
        <f>SUM(U7:U16)</f>
        <v>200000</v>
      </c>
      <c r="V388" s="181" t="s">
        <v>32</v>
      </c>
      <c r="W388" s="107">
        <f>SUM(V7:V16)</f>
        <v>200000</v>
      </c>
      <c r="X388" s="107">
        <f>SUM(X7:X16)</f>
        <v>200000</v>
      </c>
      <c r="Y388" s="181" t="s">
        <v>32</v>
      </c>
      <c r="Z388" s="107">
        <f>SUM(Y7:Y16)</f>
        <v>200000</v>
      </c>
      <c r="AA388" s="107">
        <f>SUM(AA7:AA16)</f>
        <v>200000</v>
      </c>
      <c r="AB388" s="181" t="s">
        <v>32</v>
      </c>
      <c r="AC388" s="107">
        <f>SUM(AB7:AB16)</f>
        <v>200000</v>
      </c>
      <c r="AD388" s="107">
        <f>SUM(AD7:AD16)</f>
        <v>192971</v>
      </c>
      <c r="AE388" s="181" t="s">
        <v>32</v>
      </c>
      <c r="AF388" s="107">
        <f>SUM(AE7:AE16)</f>
        <v>200000</v>
      </c>
      <c r="AG388" s="186">
        <f>SUM(AG7:AG16)</f>
        <v>200000</v>
      </c>
      <c r="AH388" s="181" t="s">
        <v>32</v>
      </c>
      <c r="AI388" s="107">
        <f>SUM(AH7:AH16)</f>
        <v>200000</v>
      </c>
      <c r="AJ388" s="185">
        <f>SUM(AJ7:AJ16)</f>
        <v>200000</v>
      </c>
      <c r="AK388" s="181" t="s">
        <v>32</v>
      </c>
      <c r="AL388" s="107">
        <f>SUM(AK7:AK16)</f>
        <v>200000</v>
      </c>
      <c r="AM388" s="185">
        <f>SUM(AM7:AM16)</f>
        <v>200000</v>
      </c>
      <c r="AN388" s="181" t="s">
        <v>32</v>
      </c>
      <c r="AO388" s="107">
        <f>SUM(AN7:AN16)</f>
        <v>200000</v>
      </c>
      <c r="AP388" s="185">
        <f>SUM(AP7:AP16)</f>
        <v>0</v>
      </c>
      <c r="AQ388" s="181" t="s">
        <v>32</v>
      </c>
      <c r="AR388" s="107">
        <f>SUM(AQ7:AQ16)</f>
        <v>200000</v>
      </c>
      <c r="AS388" s="185">
        <f>SUM(AS7:AS16)</f>
        <v>0</v>
      </c>
      <c r="AT388" s="181" t="s">
        <v>32</v>
      </c>
      <c r="AU388" s="107">
        <f>SUM(AT7:AT16)</f>
        <v>200000</v>
      </c>
      <c r="AV388" s="185">
        <f>SUM(AV7:AV16)</f>
        <v>0</v>
      </c>
      <c r="AW388" s="181" t="s">
        <v>32</v>
      </c>
      <c r="AX388" s="107">
        <f>SUM(AW7:AW16)</f>
        <v>0</v>
      </c>
      <c r="AY388" s="185">
        <f>SUM(AY7:AY16)</f>
        <v>0</v>
      </c>
      <c r="AZ388" s="181" t="s">
        <v>32</v>
      </c>
      <c r="BA388" s="107">
        <f>SUM(AZ7:AZ16)</f>
        <v>0</v>
      </c>
      <c r="BB388" s="185">
        <f>SUM(BB7:BB16)</f>
        <v>0</v>
      </c>
      <c r="BD388" s="218" t="s">
        <v>32</v>
      </c>
      <c r="BE388" s="107">
        <f>SUM(H388,K388,N388,Q388,T388,W388,Z388,AC388,AF388,AI388,AL388,AO388,AR388,AU388)</f>
        <v>2800000</v>
      </c>
      <c r="BF388" s="184">
        <f>BE388/$BE$389</f>
        <v>4.9499940988998924E-2</v>
      </c>
      <c r="BH388" s="218" t="s">
        <v>32</v>
      </c>
      <c r="BI388" s="107">
        <f t="shared" si="729"/>
        <v>2000000</v>
      </c>
      <c r="BJ388" s="226">
        <f t="shared" si="730"/>
        <v>4.0733290471049545E-2</v>
      </c>
      <c r="BK388" s="108"/>
      <c r="BN388" s="48"/>
      <c r="BO388" s="134"/>
    </row>
    <row r="389" spans="7:67">
      <c r="G389" s="181"/>
      <c r="H389" s="107"/>
      <c r="I389" s="107"/>
      <c r="J389" s="181"/>
      <c r="K389" s="107"/>
      <c r="L389" s="107"/>
      <c r="M389" s="181"/>
      <c r="N389" s="107"/>
      <c r="O389" s="107"/>
      <c r="P389" s="181"/>
      <c r="Q389" s="107"/>
      <c r="R389" s="107"/>
      <c r="S389" s="181"/>
      <c r="T389" s="107"/>
      <c r="U389" s="107"/>
      <c r="V389" s="181"/>
      <c r="W389" s="107"/>
      <c r="X389" s="107"/>
      <c r="Y389" s="181"/>
      <c r="Z389" s="107"/>
      <c r="AA389" s="107"/>
      <c r="AB389" s="181"/>
      <c r="AC389" s="107"/>
      <c r="AD389" s="107"/>
      <c r="AE389" s="181"/>
      <c r="AF389" s="107"/>
      <c r="AG389" s="185"/>
      <c r="AH389" s="181"/>
      <c r="AI389" s="107"/>
      <c r="AJ389" s="185"/>
      <c r="AK389" s="181"/>
      <c r="AL389" s="107"/>
      <c r="AM389" s="185"/>
      <c r="AN389" s="181"/>
      <c r="AO389" s="107"/>
      <c r="AP389" s="185"/>
      <c r="AQ389" s="181"/>
      <c r="AR389" s="107"/>
      <c r="AS389" s="185"/>
      <c r="AT389" s="181"/>
      <c r="AU389" s="107"/>
      <c r="AV389" s="185"/>
      <c r="AW389" s="181"/>
      <c r="AX389" s="107"/>
      <c r="AY389" s="185"/>
      <c r="AZ389" s="181"/>
      <c r="BA389" s="107"/>
      <c r="BB389" s="185"/>
      <c r="BD389" s="198" t="s">
        <v>171</v>
      </c>
      <c r="BE389" s="285">
        <f>SUM(BE381:BE388)</f>
        <v>56565724</v>
      </c>
      <c r="BF389" s="344">
        <f>SUM(BF381:BF388)</f>
        <v>1.0000000000000002</v>
      </c>
      <c r="BH389" s="108" t="s">
        <v>171</v>
      </c>
      <c r="BI389" s="107">
        <f>SUM(BI381:BI388)</f>
        <v>49099888</v>
      </c>
      <c r="BJ389" s="184">
        <f>SUM(BJ381:BJ388)</f>
        <v>1</v>
      </c>
      <c r="BK389" s="401"/>
      <c r="BN389" s="48"/>
      <c r="BO389" s="134"/>
    </row>
    <row r="390" spans="7:67" ht="30.75">
      <c r="BD390" s="199" t="s">
        <v>173</v>
      </c>
      <c r="BE390" s="345">
        <f>BE389-BE387</f>
        <v>54787724</v>
      </c>
      <c r="BF390" s="346"/>
      <c r="BH390" s="108" t="s">
        <v>173</v>
      </c>
      <c r="BI390" s="107">
        <f>BI389-BI387</f>
        <v>47829888</v>
      </c>
      <c r="BJ390" s="108"/>
      <c r="BK390" s="401"/>
      <c r="BM390" s="108" t="s">
        <v>168</v>
      </c>
      <c r="BN390" s="181" t="s">
        <v>165</v>
      </c>
      <c r="BO390" s="228" t="s">
        <v>166</v>
      </c>
    </row>
    <row r="391" spans="7:67">
      <c r="G391" s="183" t="s">
        <v>148</v>
      </c>
      <c r="H391" s="183" t="s">
        <v>174</v>
      </c>
      <c r="J391" s="183" t="s">
        <v>148</v>
      </c>
      <c r="K391" s="183" t="s">
        <v>174</v>
      </c>
      <c r="M391" s="183" t="s">
        <v>148</v>
      </c>
      <c r="N391" s="183" t="s">
        <v>174</v>
      </c>
      <c r="P391" s="183" t="s">
        <v>148</v>
      </c>
      <c r="Q391" s="183" t="s">
        <v>174</v>
      </c>
      <c r="S391" s="183" t="s">
        <v>148</v>
      </c>
      <c r="T391" s="183" t="s">
        <v>174</v>
      </c>
      <c r="V391" s="183" t="s">
        <v>148</v>
      </c>
      <c r="W391" s="183" t="s">
        <v>174</v>
      </c>
      <c r="Y391" s="183" t="s">
        <v>148</v>
      </c>
      <c r="Z391" s="183" t="s">
        <v>174</v>
      </c>
      <c r="AB391" s="183" t="s">
        <v>148</v>
      </c>
      <c r="AC391" s="183" t="s">
        <v>174</v>
      </c>
      <c r="AE391" s="183" t="s">
        <v>148</v>
      </c>
      <c r="AF391" s="183" t="s">
        <v>174</v>
      </c>
      <c r="AH391" s="183" t="s">
        <v>148</v>
      </c>
      <c r="AI391" s="183" t="s">
        <v>174</v>
      </c>
      <c r="AK391" s="183" t="s">
        <v>148</v>
      </c>
      <c r="AL391" s="183" t="s">
        <v>174</v>
      </c>
      <c r="AN391" s="183" t="s">
        <v>148</v>
      </c>
      <c r="AO391" s="183" t="s">
        <v>174</v>
      </c>
      <c r="AQ391" s="183" t="s">
        <v>148</v>
      </c>
      <c r="AR391" s="183" t="s">
        <v>174</v>
      </c>
      <c r="AT391" s="183" t="s">
        <v>148</v>
      </c>
      <c r="AU391" s="183" t="s">
        <v>174</v>
      </c>
      <c r="AW391" s="183" t="s">
        <v>148</v>
      </c>
      <c r="AX391" s="183" t="s">
        <v>174</v>
      </c>
      <c r="AZ391" s="183" t="s">
        <v>148</v>
      </c>
      <c r="BA391" s="183" t="s">
        <v>174</v>
      </c>
      <c r="BM391" s="108" t="s">
        <v>169</v>
      </c>
      <c r="BN391" s="137">
        <f>((BN383+BN385)/2)+BN381</f>
        <v>18762243.5</v>
      </c>
      <c r="BO391" s="214">
        <f>BN391/BN393</f>
        <v>0.39227027878467957</v>
      </c>
    </row>
    <row r="392" spans="7:67">
      <c r="G392" s="181" t="s">
        <v>155</v>
      </c>
      <c r="H392" s="184" t="e">
        <f>I381/H370</f>
        <v>#DIV/0!</v>
      </c>
      <c r="J392" s="181" t="s">
        <v>155</v>
      </c>
      <c r="K392" s="184" t="e">
        <f>L381/K370</f>
        <v>#DIV/0!</v>
      </c>
      <c r="M392" s="181" t="s">
        <v>155</v>
      </c>
      <c r="N392" s="184">
        <f>O381/N370</f>
        <v>1</v>
      </c>
      <c r="P392" s="181" t="s">
        <v>155</v>
      </c>
      <c r="Q392" s="184" t="e">
        <f>R381/Q370</f>
        <v>#DIV/0!</v>
      </c>
      <c r="S392" s="181" t="s">
        <v>155</v>
      </c>
      <c r="T392" s="184">
        <f>U381/T370</f>
        <v>1</v>
      </c>
      <c r="V392" s="181" t="s">
        <v>155</v>
      </c>
      <c r="W392" s="184">
        <f>X381/W370</f>
        <v>1</v>
      </c>
      <c r="Y392" s="181" t="s">
        <v>155</v>
      </c>
      <c r="Z392" s="184">
        <f>AA381/Z370</f>
        <v>1</v>
      </c>
      <c r="AB392" s="181" t="s">
        <v>155</v>
      </c>
      <c r="AC392" s="184" t="e">
        <f t="shared" ref="AC392:AC400" si="732">AD381/AC370</f>
        <v>#DIV/0!</v>
      </c>
      <c r="AE392" s="181" t="s">
        <v>155</v>
      </c>
      <c r="AF392" s="184">
        <f t="shared" ref="AF392:AF400" si="733">AG381/AF370</f>
        <v>0.13518780096308186</v>
      </c>
      <c r="AH392" s="181" t="s">
        <v>155</v>
      </c>
      <c r="AI392" s="184" t="e">
        <f t="shared" ref="AI392:AI400" si="734">AJ381/AI370</f>
        <v>#DIV/0!</v>
      </c>
      <c r="AK392" s="181" t="s">
        <v>155</v>
      </c>
      <c r="AL392" s="184">
        <f t="shared" ref="AL392:AL400" si="735">AM381/AL370</f>
        <v>0</v>
      </c>
      <c r="AN392" s="181" t="s">
        <v>155</v>
      </c>
      <c r="AO392" s="184" t="e">
        <f>AP381/AO370</f>
        <v>#DIV/0!</v>
      </c>
      <c r="AQ392" s="181" t="s">
        <v>155</v>
      </c>
      <c r="AR392" s="184" t="e">
        <f>AS381/AR370</f>
        <v>#DIV/0!</v>
      </c>
      <c r="AT392" s="181" t="s">
        <v>155</v>
      </c>
      <c r="AU392" s="184" t="e">
        <f>AV381/AU370</f>
        <v>#DIV/0!</v>
      </c>
      <c r="AW392" s="181" t="s">
        <v>155</v>
      </c>
      <c r="AX392" s="184" t="e">
        <f>AY381/AX370</f>
        <v>#DIV/0!</v>
      </c>
      <c r="AZ392" s="181" t="s">
        <v>155</v>
      </c>
      <c r="BA392" s="184" t="e">
        <f>BB381/BA370</f>
        <v>#DIV/0!</v>
      </c>
      <c r="BM392" s="218" t="s">
        <v>170</v>
      </c>
      <c r="BN392" s="206">
        <f>((BN383+BN385)/2)+BN382</f>
        <v>29067644.5</v>
      </c>
      <c r="BO392" s="214">
        <f>BN392/BN393</f>
        <v>0.60772972121532043</v>
      </c>
    </row>
    <row r="393" spans="7:67">
      <c r="G393" s="181" t="s">
        <v>59</v>
      </c>
      <c r="H393" s="184" t="e">
        <f>I382/H371</f>
        <v>#DIV/0!</v>
      </c>
      <c r="J393" s="181" t="s">
        <v>59</v>
      </c>
      <c r="K393" s="184">
        <f>L382/K371</f>
        <v>1</v>
      </c>
      <c r="M393" s="181" t="s">
        <v>59</v>
      </c>
      <c r="N393" s="184">
        <f>O382/N371</f>
        <v>1</v>
      </c>
      <c r="P393" s="181" t="s">
        <v>59</v>
      </c>
      <c r="Q393" s="184">
        <f>R382/Q371</f>
        <v>0.91841031439540766</v>
      </c>
      <c r="S393" s="181" t="s">
        <v>59</v>
      </c>
      <c r="T393" s="184">
        <f>U382/T371</f>
        <v>1</v>
      </c>
      <c r="V393" s="181" t="s">
        <v>59</v>
      </c>
      <c r="W393" s="184">
        <f>X382/W371</f>
        <v>1</v>
      </c>
      <c r="Y393" s="181" t="s">
        <v>59</v>
      </c>
      <c r="Z393" s="184">
        <f>AA382/Z371</f>
        <v>1</v>
      </c>
      <c r="AB393" s="181" t="s">
        <v>59</v>
      </c>
      <c r="AC393" s="184">
        <f t="shared" si="732"/>
        <v>0</v>
      </c>
      <c r="AE393" s="181" t="s">
        <v>59</v>
      </c>
      <c r="AF393" s="184">
        <f t="shared" si="733"/>
        <v>0</v>
      </c>
      <c r="AH393" s="181" t="s">
        <v>59</v>
      </c>
      <c r="AI393" s="184">
        <f t="shared" si="734"/>
        <v>1</v>
      </c>
      <c r="AK393" s="181" t="s">
        <v>59</v>
      </c>
      <c r="AL393" s="184" t="e">
        <f t="shared" si="735"/>
        <v>#DIV/0!</v>
      </c>
      <c r="AN393" s="181" t="s">
        <v>59</v>
      </c>
      <c r="AO393" s="184">
        <f>AP382/AO371</f>
        <v>0</v>
      </c>
      <c r="AQ393" s="181" t="s">
        <v>59</v>
      </c>
      <c r="AR393" s="184">
        <f>AS382/AR371</f>
        <v>0</v>
      </c>
      <c r="AT393" s="181" t="s">
        <v>59</v>
      </c>
      <c r="AU393" s="184">
        <f>AV382/AU371</f>
        <v>0</v>
      </c>
      <c r="AW393" s="181" t="s">
        <v>59</v>
      </c>
      <c r="AX393" s="184" t="e">
        <f>AY382/AX371</f>
        <v>#DIV/0!</v>
      </c>
      <c r="AZ393" s="181" t="s">
        <v>59</v>
      </c>
      <c r="BA393" s="184" t="e">
        <f>BB382/BA371</f>
        <v>#DIV/0!</v>
      </c>
      <c r="BM393" s="108" t="s">
        <v>171</v>
      </c>
      <c r="BN393" s="107">
        <f>SUM(BN391:BN392)</f>
        <v>47829888</v>
      </c>
      <c r="BO393" s="184">
        <f>SUM(BO391:BO392)</f>
        <v>1</v>
      </c>
    </row>
    <row r="394" spans="7:67">
      <c r="G394" s="181" t="s">
        <v>49</v>
      </c>
      <c r="H394" s="184" t="e">
        <f t="shared" ref="H394" si="736">I383/H372</f>
        <v>#DIV/0!</v>
      </c>
      <c r="J394" s="181" t="s">
        <v>49</v>
      </c>
      <c r="K394" s="184" t="e">
        <f t="shared" ref="K394" si="737">L383/K372</f>
        <v>#DIV/0!</v>
      </c>
      <c r="M394" s="181" t="s">
        <v>49</v>
      </c>
      <c r="N394" s="184" t="e">
        <f t="shared" ref="N394" si="738">O383/N372</f>
        <v>#DIV/0!</v>
      </c>
      <c r="P394" s="181" t="s">
        <v>49</v>
      </c>
      <c r="Q394" s="184">
        <f t="shared" ref="Q394" si="739">R383/Q372</f>
        <v>1</v>
      </c>
      <c r="S394" s="181" t="s">
        <v>49</v>
      </c>
      <c r="T394" s="184" t="e">
        <f t="shared" ref="T394" si="740">U383/T372</f>
        <v>#DIV/0!</v>
      </c>
      <c r="V394" s="181" t="s">
        <v>49</v>
      </c>
      <c r="W394" s="184">
        <f t="shared" ref="W394" si="741">X383/W372</f>
        <v>1</v>
      </c>
      <c r="Y394" s="181" t="s">
        <v>49</v>
      </c>
      <c r="Z394" s="184" t="e">
        <f t="shared" ref="Z394" si="742">AA383/Z372</f>
        <v>#DIV/0!</v>
      </c>
      <c r="AB394" s="181" t="s">
        <v>49</v>
      </c>
      <c r="AC394" s="184">
        <f t="shared" si="732"/>
        <v>0.97822518016762472</v>
      </c>
      <c r="AE394" s="181" t="s">
        <v>49</v>
      </c>
      <c r="AF394" s="184">
        <f>AG383/AF383</f>
        <v>1</v>
      </c>
      <c r="AH394" s="181" t="s">
        <v>49</v>
      </c>
      <c r="AI394" s="184" t="e">
        <f t="shared" si="734"/>
        <v>#DIV/0!</v>
      </c>
      <c r="AK394" s="181" t="s">
        <v>49</v>
      </c>
      <c r="AL394" s="184">
        <f t="shared" si="735"/>
        <v>0</v>
      </c>
      <c r="AN394" s="181" t="s">
        <v>49</v>
      </c>
      <c r="AO394" s="184">
        <f t="shared" ref="AO394:AO395" si="743">AP383/AO372</f>
        <v>0</v>
      </c>
      <c r="AQ394" s="181" t="s">
        <v>49</v>
      </c>
      <c r="AR394" s="184">
        <f t="shared" ref="AR394:AR395" si="744">AS383/AR372</f>
        <v>0</v>
      </c>
      <c r="AT394" s="181" t="s">
        <v>49</v>
      </c>
      <c r="AU394" s="184">
        <f t="shared" ref="AU394:AU395" si="745">AV383/AU372</f>
        <v>0</v>
      </c>
      <c r="AW394" s="181" t="s">
        <v>49</v>
      </c>
      <c r="AX394" s="184" t="e">
        <f t="shared" ref="AX394:AX395" si="746">AY383/AX372</f>
        <v>#DIV/0!</v>
      </c>
      <c r="AZ394" s="181" t="s">
        <v>49</v>
      </c>
      <c r="BA394" s="184" t="e">
        <f t="shared" ref="BA394:BA395" si="747">BB383/BA372</f>
        <v>#DIV/0!</v>
      </c>
    </row>
    <row r="395" spans="7:67">
      <c r="G395" s="181" t="s">
        <v>159</v>
      </c>
      <c r="H395" s="184" t="e">
        <f t="shared" ref="H395:H400" si="748">I384/H373</f>
        <v>#DIV/0!</v>
      </c>
      <c r="J395" s="181" t="s">
        <v>159</v>
      </c>
      <c r="K395" s="184" t="e">
        <f t="shared" ref="K395:K400" si="749">L384/K373</f>
        <v>#DIV/0!</v>
      </c>
      <c r="M395" s="181" t="s">
        <v>159</v>
      </c>
      <c r="N395" s="184" t="e">
        <f t="shared" ref="N395:N400" si="750">O384/N373</f>
        <v>#DIV/0!</v>
      </c>
      <c r="P395" s="181" t="s">
        <v>159</v>
      </c>
      <c r="Q395" s="184">
        <f t="shared" ref="Q395:Q400" si="751">R384/Q373</f>
        <v>0.90257010501327095</v>
      </c>
      <c r="S395" s="181" t="s">
        <v>159</v>
      </c>
      <c r="T395" s="184">
        <f t="shared" ref="T395:T400" si="752">U384/T373</f>
        <v>1</v>
      </c>
      <c r="V395" s="181" t="s">
        <v>159</v>
      </c>
      <c r="W395" s="184" t="e">
        <f t="shared" ref="W395:W400" si="753">X384/W373</f>
        <v>#DIV/0!</v>
      </c>
      <c r="Y395" s="181" t="s">
        <v>159</v>
      </c>
      <c r="Z395" s="184">
        <f t="shared" ref="Z395:Z400" si="754">AA384/Z373</f>
        <v>0.8686625</v>
      </c>
      <c r="AB395" s="181" t="s">
        <v>175</v>
      </c>
      <c r="AC395" s="184">
        <f t="shared" si="732"/>
        <v>0.52266128673982182</v>
      </c>
      <c r="AD395" s="257" t="s">
        <v>176</v>
      </c>
      <c r="AE395" s="181" t="s">
        <v>159</v>
      </c>
      <c r="AF395" s="184">
        <f>AG384/AF384</f>
        <v>1</v>
      </c>
      <c r="AH395" s="181" t="s">
        <v>159</v>
      </c>
      <c r="AI395" s="184">
        <f>AJ384/AI373</f>
        <v>1.3812584380764039</v>
      </c>
      <c r="AK395" s="181" t="s">
        <v>159</v>
      </c>
      <c r="AL395" s="184">
        <f t="shared" si="735"/>
        <v>0</v>
      </c>
      <c r="AN395" s="181" t="s">
        <v>159</v>
      </c>
      <c r="AO395" s="184">
        <f t="shared" si="743"/>
        <v>0</v>
      </c>
      <c r="AQ395" s="181" t="s">
        <v>159</v>
      </c>
      <c r="AR395" s="184">
        <f t="shared" si="744"/>
        <v>0</v>
      </c>
      <c r="AT395" s="181" t="s">
        <v>159</v>
      </c>
      <c r="AU395" s="184" t="e">
        <f t="shared" si="745"/>
        <v>#DIV/0!</v>
      </c>
      <c r="AW395" s="181" t="s">
        <v>159</v>
      </c>
      <c r="AX395" s="184" t="e">
        <f t="shared" si="746"/>
        <v>#DIV/0!</v>
      </c>
      <c r="AZ395" s="181" t="s">
        <v>159</v>
      </c>
      <c r="BA395" s="184" t="e">
        <f t="shared" si="747"/>
        <v>#DIV/0!</v>
      </c>
    </row>
    <row r="396" spans="7:67">
      <c r="G396" s="181" t="s">
        <v>160</v>
      </c>
      <c r="H396" s="184" t="e">
        <f t="shared" si="748"/>
        <v>#DIV/0!</v>
      </c>
      <c r="J396" s="181" t="s">
        <v>160</v>
      </c>
      <c r="K396" s="184" t="e">
        <f t="shared" si="749"/>
        <v>#DIV/0!</v>
      </c>
      <c r="M396" s="181" t="s">
        <v>160</v>
      </c>
      <c r="N396" s="184" t="e">
        <f t="shared" si="750"/>
        <v>#DIV/0!</v>
      </c>
      <c r="P396" s="181" t="s">
        <v>160</v>
      </c>
      <c r="Q396" s="184" t="e">
        <f t="shared" si="751"/>
        <v>#DIV/0!</v>
      </c>
      <c r="S396" s="181" t="s">
        <v>160</v>
      </c>
      <c r="T396" s="184" t="e">
        <f t="shared" si="752"/>
        <v>#DIV/0!</v>
      </c>
      <c r="V396" s="181" t="s">
        <v>160</v>
      </c>
      <c r="W396" s="184" t="e">
        <f t="shared" si="753"/>
        <v>#DIV/0!</v>
      </c>
      <c r="Y396" s="181" t="s">
        <v>160</v>
      </c>
      <c r="Z396" s="184" t="e">
        <f t="shared" si="754"/>
        <v>#DIV/0!</v>
      </c>
      <c r="AB396" s="181" t="s">
        <v>160</v>
      </c>
      <c r="AC396" s="184" t="e">
        <f t="shared" si="732"/>
        <v>#DIV/0!</v>
      </c>
      <c r="AE396" s="181" t="s">
        <v>160</v>
      </c>
      <c r="AF396" s="184" t="e">
        <f>AG385/AF374</f>
        <v>#DIV/0!</v>
      </c>
      <c r="AH396" s="181" t="s">
        <v>160</v>
      </c>
      <c r="AI396" s="184" t="e">
        <f t="shared" si="734"/>
        <v>#DIV/0!</v>
      </c>
      <c r="AK396" s="181" t="s">
        <v>160</v>
      </c>
      <c r="AL396" s="184" t="e">
        <f t="shared" si="735"/>
        <v>#DIV/0!</v>
      </c>
      <c r="AN396" s="181" t="s">
        <v>160</v>
      </c>
      <c r="AO396" s="184" t="e">
        <f>AP385/AO374</f>
        <v>#DIV/0!</v>
      </c>
      <c r="AQ396" s="181" t="s">
        <v>160</v>
      </c>
      <c r="AR396" s="184" t="e">
        <f>AS385/AR374</f>
        <v>#DIV/0!</v>
      </c>
      <c r="AT396" s="181" t="s">
        <v>160</v>
      </c>
      <c r="AU396" s="184" t="e">
        <f>AV385/AU374</f>
        <v>#DIV/0!</v>
      </c>
      <c r="AW396" s="181" t="s">
        <v>160</v>
      </c>
      <c r="AX396" s="184" t="e">
        <f>AY385/AX374</f>
        <v>#DIV/0!</v>
      </c>
      <c r="AZ396" s="181" t="s">
        <v>160</v>
      </c>
      <c r="BA396" s="184" t="e">
        <f>BB385/BA374</f>
        <v>#DIV/0!</v>
      </c>
    </row>
    <row r="397" spans="7:67">
      <c r="G397" s="181" t="s">
        <v>90</v>
      </c>
      <c r="H397" s="184" t="e">
        <f t="shared" si="748"/>
        <v>#DIV/0!</v>
      </c>
      <c r="J397" s="181" t="s">
        <v>90</v>
      </c>
      <c r="K397" s="184" t="e">
        <f t="shared" si="749"/>
        <v>#DIV/0!</v>
      </c>
      <c r="M397" s="181" t="s">
        <v>90</v>
      </c>
      <c r="N397" s="184" t="e">
        <f t="shared" si="750"/>
        <v>#DIV/0!</v>
      </c>
      <c r="P397" s="181" t="s">
        <v>90</v>
      </c>
      <c r="Q397" s="184" t="e">
        <f t="shared" si="751"/>
        <v>#DIV/0!</v>
      </c>
      <c r="S397" s="181" t="s">
        <v>90</v>
      </c>
      <c r="T397" s="184">
        <f t="shared" si="752"/>
        <v>1</v>
      </c>
      <c r="V397" s="181" t="s">
        <v>90</v>
      </c>
      <c r="W397" s="184">
        <f t="shared" si="753"/>
        <v>1</v>
      </c>
      <c r="Y397" s="181" t="s">
        <v>90</v>
      </c>
      <c r="Z397" s="184">
        <f t="shared" si="754"/>
        <v>1</v>
      </c>
      <c r="AB397" s="181" t="s">
        <v>90</v>
      </c>
      <c r="AC397" s="184" t="e">
        <f t="shared" si="732"/>
        <v>#DIV/0!</v>
      </c>
      <c r="AE397" s="181" t="s">
        <v>90</v>
      </c>
      <c r="AF397" s="184">
        <f>AG386/AF386</f>
        <v>1</v>
      </c>
      <c r="AH397" s="181" t="s">
        <v>90</v>
      </c>
      <c r="AI397" s="184" t="e">
        <f t="shared" si="734"/>
        <v>#DIV/0!</v>
      </c>
      <c r="AK397" s="181" t="s">
        <v>90</v>
      </c>
      <c r="AL397" s="184" t="e">
        <f t="shared" si="735"/>
        <v>#DIV/0!</v>
      </c>
      <c r="AN397" s="181" t="s">
        <v>90</v>
      </c>
      <c r="AO397" s="184" t="e">
        <f>AP386/AO375</f>
        <v>#DIV/0!</v>
      </c>
      <c r="AQ397" s="181" t="s">
        <v>90</v>
      </c>
      <c r="AR397" s="184" t="e">
        <f>AS386/AR375</f>
        <v>#DIV/0!</v>
      </c>
      <c r="AT397" s="181" t="s">
        <v>90</v>
      </c>
      <c r="AU397" s="184" t="e">
        <f>AV386/AU375</f>
        <v>#DIV/0!</v>
      </c>
      <c r="AW397" s="181" t="s">
        <v>90</v>
      </c>
      <c r="AX397" s="184" t="e">
        <f>AY386/AX375</f>
        <v>#DIV/0!</v>
      </c>
      <c r="AZ397" s="181" t="s">
        <v>90</v>
      </c>
      <c r="BA397" s="184" t="e">
        <f>BB386/BA375</f>
        <v>#DIV/0!</v>
      </c>
    </row>
    <row r="398" spans="7:67">
      <c r="G398" s="181" t="s">
        <v>82</v>
      </c>
      <c r="H398" s="184">
        <f t="shared" si="748"/>
        <v>1</v>
      </c>
      <c r="J398" s="181" t="s">
        <v>82</v>
      </c>
      <c r="K398" s="184">
        <f t="shared" si="749"/>
        <v>1</v>
      </c>
      <c r="M398" s="181" t="s">
        <v>82</v>
      </c>
      <c r="N398" s="184">
        <f t="shared" si="750"/>
        <v>1</v>
      </c>
      <c r="P398" s="181" t="s">
        <v>82</v>
      </c>
      <c r="Q398" s="184">
        <f t="shared" si="751"/>
        <v>1</v>
      </c>
      <c r="S398" s="181" t="s">
        <v>82</v>
      </c>
      <c r="T398" s="184">
        <f t="shared" si="752"/>
        <v>1</v>
      </c>
      <c r="V398" s="181" t="s">
        <v>82</v>
      </c>
      <c r="W398" s="184">
        <f t="shared" si="753"/>
        <v>1</v>
      </c>
      <c r="Y398" s="181" t="s">
        <v>82</v>
      </c>
      <c r="Z398" s="184">
        <f t="shared" si="754"/>
        <v>1</v>
      </c>
      <c r="AB398" s="181" t="s">
        <v>82</v>
      </c>
      <c r="AC398" s="184">
        <f t="shared" si="732"/>
        <v>1</v>
      </c>
      <c r="AE398" s="181" t="s">
        <v>82</v>
      </c>
      <c r="AF398" s="184">
        <f t="shared" si="733"/>
        <v>1</v>
      </c>
      <c r="AH398" s="181" t="s">
        <v>82</v>
      </c>
      <c r="AI398" s="184">
        <f t="shared" si="734"/>
        <v>1</v>
      </c>
      <c r="AK398" s="181" t="s">
        <v>82</v>
      </c>
      <c r="AL398" s="184">
        <f t="shared" si="735"/>
        <v>1</v>
      </c>
      <c r="AN398" s="181" t="s">
        <v>82</v>
      </c>
      <c r="AO398" s="184">
        <f>AP387/AO376</f>
        <v>0</v>
      </c>
      <c r="AQ398" s="181" t="s">
        <v>82</v>
      </c>
      <c r="AR398" s="184">
        <f>AS387/AR376</f>
        <v>0</v>
      </c>
      <c r="AT398" s="181" t="s">
        <v>82</v>
      </c>
      <c r="AU398" s="184">
        <f>AV387/AU376</f>
        <v>0</v>
      </c>
      <c r="AW398" s="181" t="s">
        <v>82</v>
      </c>
      <c r="AX398" s="184" t="e">
        <f>AY387/AX376</f>
        <v>#DIV/0!</v>
      </c>
      <c r="AZ398" s="181" t="s">
        <v>82</v>
      </c>
      <c r="BA398" s="184" t="e">
        <f>BB387/BA376</f>
        <v>#DIV/0!</v>
      </c>
    </row>
    <row r="399" spans="7:67">
      <c r="G399" s="181" t="s">
        <v>32</v>
      </c>
      <c r="H399" s="184">
        <f t="shared" si="748"/>
        <v>1</v>
      </c>
      <c r="J399" s="181" t="s">
        <v>32</v>
      </c>
      <c r="K399" s="184">
        <f t="shared" si="749"/>
        <v>1</v>
      </c>
      <c r="M399" s="181" t="s">
        <v>32</v>
      </c>
      <c r="N399" s="184">
        <f t="shared" si="750"/>
        <v>1</v>
      </c>
      <c r="P399" s="181" t="s">
        <v>32</v>
      </c>
      <c r="Q399" s="184">
        <f t="shared" si="751"/>
        <v>1</v>
      </c>
      <c r="S399" s="181" t="s">
        <v>32</v>
      </c>
      <c r="T399" s="184">
        <f t="shared" si="752"/>
        <v>1</v>
      </c>
      <c r="V399" s="181" t="s">
        <v>32</v>
      </c>
      <c r="W399" s="184">
        <f t="shared" si="753"/>
        <v>1</v>
      </c>
      <c r="Y399" s="181" t="s">
        <v>32</v>
      </c>
      <c r="Z399" s="184">
        <f t="shared" si="754"/>
        <v>1</v>
      </c>
      <c r="AB399" s="181" t="s">
        <v>32</v>
      </c>
      <c r="AC399" s="184">
        <f t="shared" si="732"/>
        <v>0.96485500000000002</v>
      </c>
      <c r="AE399" s="181" t="s">
        <v>32</v>
      </c>
      <c r="AF399" s="184">
        <f t="shared" si="733"/>
        <v>1</v>
      </c>
      <c r="AH399" s="181" t="s">
        <v>32</v>
      </c>
      <c r="AI399" s="184">
        <f t="shared" si="734"/>
        <v>1</v>
      </c>
      <c r="AK399" s="181" t="s">
        <v>32</v>
      </c>
      <c r="AL399" s="184">
        <f t="shared" si="735"/>
        <v>1</v>
      </c>
      <c r="AN399" s="181" t="s">
        <v>32</v>
      </c>
      <c r="AO399" s="184">
        <f>AP388/AO377</f>
        <v>0</v>
      </c>
      <c r="AQ399" s="181" t="s">
        <v>32</v>
      </c>
      <c r="AR399" s="184">
        <f>AS388/AR377</f>
        <v>0</v>
      </c>
      <c r="AT399" s="181" t="s">
        <v>32</v>
      </c>
      <c r="AU399" s="184">
        <f>AV388/AU377</f>
        <v>0</v>
      </c>
      <c r="AW399" s="181" t="s">
        <v>32</v>
      </c>
      <c r="AX399" s="184" t="e">
        <f>AY388/AX377</f>
        <v>#DIV/0!</v>
      </c>
      <c r="AZ399" s="181" t="s">
        <v>32</v>
      </c>
      <c r="BA399" s="184" t="e">
        <f>BB388/BA377</f>
        <v>#DIV/0!</v>
      </c>
    </row>
    <row r="400" spans="7:67">
      <c r="G400" s="181"/>
      <c r="H400" s="184" t="e">
        <f t="shared" si="748"/>
        <v>#DIV/0!</v>
      </c>
      <c r="J400" s="181"/>
      <c r="K400" s="184" t="e">
        <f t="shared" si="749"/>
        <v>#DIV/0!</v>
      </c>
      <c r="M400" s="181"/>
      <c r="N400" s="184" t="e">
        <f t="shared" si="750"/>
        <v>#DIV/0!</v>
      </c>
      <c r="P400" s="181"/>
      <c r="Q400" s="184" t="e">
        <f t="shared" si="751"/>
        <v>#DIV/0!</v>
      </c>
      <c r="S400" s="181"/>
      <c r="T400" s="184" t="e">
        <f t="shared" si="752"/>
        <v>#DIV/0!</v>
      </c>
      <c r="V400" s="181"/>
      <c r="W400" s="184" t="e">
        <f t="shared" si="753"/>
        <v>#DIV/0!</v>
      </c>
      <c r="Y400" s="181"/>
      <c r="Z400" s="184" t="e">
        <f t="shared" si="754"/>
        <v>#DIV/0!</v>
      </c>
      <c r="AB400" s="181"/>
      <c r="AC400" s="184" t="e">
        <f t="shared" si="732"/>
        <v>#DIV/0!</v>
      </c>
      <c r="AE400" s="181"/>
      <c r="AF400" s="184" t="e">
        <f>AG389/AF378</f>
        <v>#DIV/0!</v>
      </c>
      <c r="AH400" s="181"/>
      <c r="AI400" s="184" t="e">
        <f t="shared" si="734"/>
        <v>#DIV/0!</v>
      </c>
      <c r="AK400" s="181"/>
      <c r="AL400" s="184" t="e">
        <f t="shared" si="735"/>
        <v>#DIV/0!</v>
      </c>
      <c r="AN400" s="181"/>
      <c r="AO400" s="184" t="e">
        <f>AP389/AO378</f>
        <v>#DIV/0!</v>
      </c>
      <c r="AQ400" s="181"/>
      <c r="AR400" s="184" t="e">
        <f>AS389/AR378</f>
        <v>#DIV/0!</v>
      </c>
      <c r="AT400" s="181"/>
      <c r="AU400" s="184" t="e">
        <f>AV389/AU378</f>
        <v>#DIV/0!</v>
      </c>
      <c r="AW400" s="181"/>
      <c r="AX400" s="184" t="e">
        <f>AY389/AX378</f>
        <v>#DIV/0!</v>
      </c>
      <c r="AZ400" s="181"/>
      <c r="BA400" s="184" t="e">
        <f>BB389/BA378</f>
        <v>#DIV/0!</v>
      </c>
    </row>
    <row r="402" spans="7:58" ht="30.75">
      <c r="G402" s="187" t="s">
        <v>177</v>
      </c>
      <c r="H402" s="188" t="s">
        <v>178</v>
      </c>
      <c r="I402" s="188" t="s">
        <v>179</v>
      </c>
      <c r="J402" s="187" t="s">
        <v>177</v>
      </c>
      <c r="K402" s="188" t="s">
        <v>178</v>
      </c>
      <c r="L402" s="188" t="s">
        <v>179</v>
      </c>
      <c r="M402" s="187" t="s">
        <v>177</v>
      </c>
      <c r="N402" s="188" t="s">
        <v>178</v>
      </c>
      <c r="O402" s="188" t="s">
        <v>179</v>
      </c>
      <c r="P402" s="187" t="s">
        <v>177</v>
      </c>
      <c r="Q402" s="188" t="s">
        <v>178</v>
      </c>
      <c r="R402" s="188" t="s">
        <v>179</v>
      </c>
      <c r="S402" s="187" t="s">
        <v>177</v>
      </c>
      <c r="T402" s="188" t="s">
        <v>178</v>
      </c>
      <c r="U402" s="188" t="s">
        <v>179</v>
      </c>
      <c r="V402" s="187" t="s">
        <v>177</v>
      </c>
      <c r="W402" s="188" t="s">
        <v>178</v>
      </c>
      <c r="X402" s="188" t="s">
        <v>179</v>
      </c>
      <c r="Y402" s="187" t="s">
        <v>177</v>
      </c>
      <c r="Z402" s="188" t="s">
        <v>178</v>
      </c>
      <c r="AA402" s="188" t="s">
        <v>179</v>
      </c>
      <c r="AB402" s="187" t="s">
        <v>177</v>
      </c>
      <c r="AC402" s="188" t="s">
        <v>178</v>
      </c>
      <c r="AD402" s="188" t="s">
        <v>179</v>
      </c>
      <c r="AE402" s="187" t="s">
        <v>177</v>
      </c>
      <c r="AF402" s="188" t="s">
        <v>178</v>
      </c>
      <c r="AG402" s="188" t="s">
        <v>179</v>
      </c>
      <c r="AH402" s="187" t="s">
        <v>177</v>
      </c>
      <c r="AI402" s="188" t="s">
        <v>178</v>
      </c>
      <c r="AJ402" s="188" t="s">
        <v>179</v>
      </c>
      <c r="AK402" s="187" t="s">
        <v>177</v>
      </c>
      <c r="AL402" s="188" t="s">
        <v>178</v>
      </c>
      <c r="AM402" s="189" t="s">
        <v>179</v>
      </c>
      <c r="AN402" s="187" t="s">
        <v>177</v>
      </c>
      <c r="AO402" s="188" t="s">
        <v>178</v>
      </c>
      <c r="AP402" s="189" t="s">
        <v>179</v>
      </c>
      <c r="AQ402" s="187" t="s">
        <v>177</v>
      </c>
      <c r="AR402" s="188" t="s">
        <v>178</v>
      </c>
      <c r="AS402" s="189" t="s">
        <v>179</v>
      </c>
      <c r="AT402" s="187" t="s">
        <v>177</v>
      </c>
      <c r="AU402" s="188" t="s">
        <v>178</v>
      </c>
      <c r="AV402" s="189" t="s">
        <v>179</v>
      </c>
      <c r="AW402" s="187" t="s">
        <v>177</v>
      </c>
      <c r="AX402" s="188" t="s">
        <v>178</v>
      </c>
      <c r="AY402" s="189" t="s">
        <v>179</v>
      </c>
      <c r="AZ402" s="187" t="s">
        <v>177</v>
      </c>
      <c r="BA402" s="188" t="s">
        <v>178</v>
      </c>
      <c r="BB402" s="189" t="s">
        <v>179</v>
      </c>
      <c r="BD402" s="181" t="s">
        <v>177</v>
      </c>
      <c r="BE402" s="181" t="s">
        <v>180</v>
      </c>
      <c r="BF402" s="181" t="s">
        <v>179</v>
      </c>
    </row>
    <row r="403" spans="7:58">
      <c r="G403" s="190" t="s">
        <v>181</v>
      </c>
      <c r="H403" s="48"/>
      <c r="I403" s="134">
        <f>H403/$H$408</f>
        <v>0</v>
      </c>
      <c r="J403" s="190" t="s">
        <v>181</v>
      </c>
      <c r="K403" s="48"/>
      <c r="L403" s="134">
        <f>K403/$K$408</f>
        <v>0</v>
      </c>
      <c r="M403" s="190" t="s">
        <v>181</v>
      </c>
      <c r="N403" s="48"/>
      <c r="O403" s="134">
        <f>N403/$N$408</f>
        <v>0</v>
      </c>
      <c r="P403" s="190" t="s">
        <v>181</v>
      </c>
      <c r="Q403" s="48">
        <f>SUM(P43:P51)</f>
        <v>283500</v>
      </c>
      <c r="R403" s="134">
        <f>Q403/$Q$408</f>
        <v>0.14029097387173398</v>
      </c>
      <c r="S403" s="190" t="s">
        <v>181</v>
      </c>
      <c r="T403" s="48">
        <f>SUM(S201:S211)</f>
        <v>90308</v>
      </c>
      <c r="U403" s="134">
        <f>T403/$T$408</f>
        <v>2.1211962487043177E-2</v>
      </c>
      <c r="V403" s="190" t="s">
        <v>181</v>
      </c>
      <c r="W403" s="48">
        <f>SUM(V43:V51)</f>
        <v>71720</v>
      </c>
      <c r="X403" s="134">
        <f>W403/$W$408</f>
        <v>1.4531841489461073E-2</v>
      </c>
      <c r="Y403" s="190" t="s">
        <v>181</v>
      </c>
      <c r="Z403" s="48">
        <f>SUM(Y201:Y211)</f>
        <v>240000</v>
      </c>
      <c r="AA403" s="134">
        <f>Z403/$Z$408</f>
        <v>3.8262383979284748E-2</v>
      </c>
      <c r="AB403" s="190" t="s">
        <v>181</v>
      </c>
      <c r="AC403" s="48">
        <f>SUM(AB43:AB51)</f>
        <v>2281764</v>
      </c>
      <c r="AD403" s="134">
        <f>AC403/$AC$408</f>
        <v>0.59908253701200709</v>
      </c>
      <c r="AE403" s="190" t="s">
        <v>181</v>
      </c>
      <c r="AF403" s="48"/>
      <c r="AG403" s="134">
        <f>AF403/$AF$408</f>
        <v>0</v>
      </c>
      <c r="AH403" s="190" t="s">
        <v>181</v>
      </c>
      <c r="AI403" s="48"/>
      <c r="AJ403" s="134">
        <f>AI403/$AI$408</f>
        <v>0</v>
      </c>
      <c r="AK403" s="190" t="s">
        <v>181</v>
      </c>
      <c r="AL403" s="48">
        <f>SUM(AK227:AK237,AK54:AK64)</f>
        <v>132800</v>
      </c>
      <c r="AM403" s="209">
        <f>AL403/$AL$408</f>
        <v>2.4224289191315519E-2</v>
      </c>
      <c r="AN403" s="190" t="s">
        <v>181</v>
      </c>
      <c r="AO403" s="48">
        <f>SUM(AN253:AN263)</f>
        <v>3082220</v>
      </c>
      <c r="AP403" s="209">
        <f>AO403/$AO$408</f>
        <v>0.62364333870197564</v>
      </c>
      <c r="AQ403" s="190" t="s">
        <v>181</v>
      </c>
      <c r="AR403" s="48">
        <f>SUM(AQ227:AQ237,AQ54:AQ64)</f>
        <v>2384460</v>
      </c>
      <c r="AS403" s="209">
        <f>AR403/$AR$408</f>
        <v>0.46359065687299988</v>
      </c>
      <c r="AT403" s="190" t="s">
        <v>181</v>
      </c>
      <c r="AU403" s="48"/>
      <c r="AV403" s="209">
        <f>AU403/$AR$408</f>
        <v>0</v>
      </c>
      <c r="AW403" s="190" t="s">
        <v>181</v>
      </c>
      <c r="AX403" s="48"/>
      <c r="AY403" s="209">
        <f>AX403/$AR$408</f>
        <v>0</v>
      </c>
      <c r="AZ403" s="190" t="s">
        <v>181</v>
      </c>
      <c r="BA403" s="48"/>
      <c r="BB403" s="209">
        <f>BA403/$AR$408</f>
        <v>0</v>
      </c>
      <c r="BD403" s="108" t="s">
        <v>181</v>
      </c>
      <c r="BE403" s="107">
        <f>SUM(H403,K403,N403,Q403,T403,W403,Z403,AC403,AF403,AI403,AL403,AO403,AR403,AU403)</f>
        <v>8566772</v>
      </c>
      <c r="BF403" s="184">
        <f>BE403/$BE$408</f>
        <v>0.15477650252742103</v>
      </c>
    </row>
    <row r="404" spans="7:58">
      <c r="G404" s="190" t="s">
        <v>182</v>
      </c>
      <c r="H404" s="48"/>
      <c r="I404" s="134">
        <f t="shared" ref="I404:I407" si="755">H404/$H$408</f>
        <v>0</v>
      </c>
      <c r="J404" s="190" t="s">
        <v>182</v>
      </c>
      <c r="K404" s="48">
        <f>SUM(J115:J124)</f>
        <v>3876556</v>
      </c>
      <c r="L404" s="134">
        <f t="shared" ref="L404:L407" si="756">K404/$K$408</f>
        <v>0.92220872042622959</v>
      </c>
      <c r="M404" s="190" t="s">
        <v>182</v>
      </c>
      <c r="N404" s="48">
        <f>SUM(M102:M112,M163:M173)</f>
        <v>587480</v>
      </c>
      <c r="O404" s="134">
        <f t="shared" ref="O404:O407" si="757">N404/$N$408</f>
        <v>0.6424197358061412</v>
      </c>
      <c r="P404" s="190" t="s">
        <v>182</v>
      </c>
      <c r="Q404" s="48">
        <f>SUM(P90:P99,P102:P112,P115:P124)</f>
        <v>1026153</v>
      </c>
      <c r="R404" s="134">
        <f t="shared" ref="R404:R407" si="758">Q404/$Q$408</f>
        <v>0.5077954275534442</v>
      </c>
      <c r="S404" s="190" t="s">
        <v>182</v>
      </c>
      <c r="T404" s="48">
        <f>SUM(S78:S87,S102:S112,S163:S173)</f>
        <v>3178869</v>
      </c>
      <c r="U404" s="134">
        <f t="shared" ref="U404:U407" si="759">T404/$T$408</f>
        <v>0.74666751538318255</v>
      </c>
      <c r="V404" s="190" t="s">
        <v>182</v>
      </c>
      <c r="W404" s="48">
        <f>SUM(V102:V112,V163:V173)</f>
        <v>4063981</v>
      </c>
      <c r="X404" s="134">
        <f t="shared" ref="X404:X407" si="760">W404/$W$408</f>
        <v>0.82344015209399746</v>
      </c>
      <c r="Y404" s="190" t="s">
        <v>182</v>
      </c>
      <c r="Z404" s="48">
        <f>SUM(Y78:Y87,Y102:Y112,Y115:Y124,Y163:Y173)</f>
        <v>3327293</v>
      </c>
      <c r="AA404" s="134">
        <f t="shared" ref="AA404:AA407" si="761">Z404/$Z$408</f>
        <v>0.53045900990660955</v>
      </c>
      <c r="AB404" s="190" t="s">
        <v>182</v>
      </c>
      <c r="AC404" s="48">
        <f>SUM(AB90:AB99,AB115:AB124)</f>
        <v>1200000</v>
      </c>
      <c r="AD404" s="134">
        <f t="shared" ref="AD404:AD407" si="762">AC404/$AC$408</f>
        <v>0.31506283928329504</v>
      </c>
      <c r="AE404" s="190" t="s">
        <v>182</v>
      </c>
      <c r="AF404" s="48">
        <f>SUM(AE67:AE75,AE115:AE124,AE127:AE136,AE139:AE148,AE151:AE160)</f>
        <v>69815</v>
      </c>
      <c r="AG404" s="134">
        <f t="shared" ref="AG404:AG407" si="763">AF404/$AF$408</f>
        <v>0.17593840958633117</v>
      </c>
      <c r="AH404" s="190" t="s">
        <v>182</v>
      </c>
      <c r="AI404" s="48">
        <f>SUM(AH90:AH99,AH67:AH75)</f>
        <v>6571593</v>
      </c>
      <c r="AJ404" s="134">
        <f t="shared" ref="AJ404:AJ407" si="764">AI404/$AI$408</f>
        <v>0.95259902997611257</v>
      </c>
      <c r="AK404" s="190" t="s">
        <v>182</v>
      </c>
      <c r="AL404" s="48">
        <f>SUM(AK67:AK75,AK127:AK136,AK139:AK148,AK151:AK160,AK318:AK328,AK19:AK28)</f>
        <v>5022301</v>
      </c>
      <c r="AM404" s="209">
        <f t="shared" ref="AM404:AM407" si="765">AL404/$AL$408</f>
        <v>0.91612704691139402</v>
      </c>
      <c r="AN404" s="190" t="s">
        <v>182</v>
      </c>
      <c r="AO404" s="48">
        <f>SUM(AN67:AN75,AN151:AN160,AN318:AN328,AN19:AN28)</f>
        <v>500000</v>
      </c>
      <c r="AP404" s="209">
        <f t="shared" ref="AP404:AP407" si="766">AO404/$AO$408</f>
        <v>0.10116788203015613</v>
      </c>
      <c r="AQ404" s="190" t="s">
        <v>182</v>
      </c>
      <c r="AR404" s="48">
        <f>SUM(AQ139:AQ148,AQ151:AQ160,AQ67:AQ75,AQ19:AQ28)</f>
        <v>2432000</v>
      </c>
      <c r="AS404" s="209">
        <f t="shared" ref="AS404:AS407" si="767">AR404/$AR$408</f>
        <v>0.47283346229969708</v>
      </c>
      <c r="AT404" s="190" t="s">
        <v>182</v>
      </c>
      <c r="AU404" s="48">
        <f>SUM(AT139:AT148,AT151:AT160,AT19:AT28)</f>
        <v>939200</v>
      </c>
      <c r="AV404" s="209">
        <f>AU404/$AU$408</f>
        <v>0.16344714768020605</v>
      </c>
      <c r="AW404" s="190" t="s">
        <v>182</v>
      </c>
      <c r="AX404" s="48">
        <f>SUM(AW139:AW148,AW151:AW160,AW19:AW28)</f>
        <v>0</v>
      </c>
      <c r="AY404" s="209">
        <f>AX404/$AU$408</f>
        <v>0</v>
      </c>
      <c r="AZ404" s="190" t="s">
        <v>182</v>
      </c>
      <c r="BA404" s="48">
        <f>SUM(AZ139:AZ148,AZ151:AZ160,AZ19:AZ28)</f>
        <v>0</v>
      </c>
      <c r="BB404" s="209">
        <f>BA404/$AU$408</f>
        <v>0</v>
      </c>
      <c r="BD404" s="108" t="s">
        <v>182</v>
      </c>
      <c r="BE404" s="107">
        <f t="shared" ref="BE404:BE407" si="768">SUM(H404,K404,N404,Q404,T404,W404,Z404,AC404,AF404,AI404,AL404,AO404,AR404,AU404)</f>
        <v>32795241</v>
      </c>
      <c r="BF404" s="184">
        <f t="shared" ref="BF404:BF407" si="769">BE404/$BE$408</f>
        <v>0.59251404163947419</v>
      </c>
    </row>
    <row r="405" spans="7:58">
      <c r="G405" s="190" t="s">
        <v>183</v>
      </c>
      <c r="H405" s="48"/>
      <c r="I405" s="134">
        <f t="shared" si="755"/>
        <v>0</v>
      </c>
      <c r="J405" s="190" t="s">
        <v>183</v>
      </c>
      <c r="K405" s="48"/>
      <c r="L405" s="134">
        <f t="shared" si="756"/>
        <v>0</v>
      </c>
      <c r="M405" s="190" t="s">
        <v>183</v>
      </c>
      <c r="N405" s="48"/>
      <c r="O405" s="134">
        <f t="shared" si="757"/>
        <v>0</v>
      </c>
      <c r="P405" s="190" t="s">
        <v>183</v>
      </c>
      <c r="Q405" s="48">
        <f>SUM(P31:P40)</f>
        <v>384147</v>
      </c>
      <c r="R405" s="134">
        <f t="shared" si="758"/>
        <v>0.19009649643705462</v>
      </c>
      <c r="S405" s="190" t="s">
        <v>183</v>
      </c>
      <c r="T405" s="48">
        <f>SUM(S31:S40,S305:S315)</f>
        <v>390308</v>
      </c>
      <c r="U405" s="134">
        <f t="shared" si="759"/>
        <v>9.1677355875369265E-2</v>
      </c>
      <c r="V405" s="190" t="s">
        <v>183</v>
      </c>
      <c r="W405" s="48">
        <f>SUM(V305:V315)</f>
        <v>352671</v>
      </c>
      <c r="X405" s="134">
        <f t="shared" si="760"/>
        <v>7.1457878833375982E-2</v>
      </c>
      <c r="Y405" s="190" t="s">
        <v>183</v>
      </c>
      <c r="Z405" s="48">
        <f>SUM(Y31:Y40,Y305:Y315)</f>
        <v>1803440</v>
      </c>
      <c r="AA405" s="134">
        <f t="shared" si="761"/>
        <v>0.28751630734833866</v>
      </c>
      <c r="AB405" s="190" t="s">
        <v>183</v>
      </c>
      <c r="AC405" s="48">
        <f>SUM(AB31:AB40)</f>
        <v>0</v>
      </c>
      <c r="AD405" s="134">
        <f t="shared" si="762"/>
        <v>0</v>
      </c>
      <c r="AE405" s="190" t="s">
        <v>183</v>
      </c>
      <c r="AF405" s="48"/>
      <c r="AG405" s="134">
        <f t="shared" si="763"/>
        <v>0</v>
      </c>
      <c r="AH405" s="190" t="s">
        <v>183</v>
      </c>
      <c r="AI405" s="48"/>
      <c r="AJ405" s="134">
        <f t="shared" si="764"/>
        <v>0</v>
      </c>
      <c r="AK405" s="190" t="s">
        <v>183</v>
      </c>
      <c r="AL405" s="48">
        <f>SUM(AK331:AK341,AK292:AK302)</f>
        <v>0</v>
      </c>
      <c r="AM405" s="209">
        <f t="shared" si="765"/>
        <v>0</v>
      </c>
      <c r="AN405" s="190" t="s">
        <v>183</v>
      </c>
      <c r="AO405" s="48">
        <f>SUM(AN331:AN341,AN292:AN302)</f>
        <v>1033060</v>
      </c>
      <c r="AP405" s="209">
        <f t="shared" si="766"/>
        <v>0.20902498442014616</v>
      </c>
      <c r="AQ405" s="190" t="s">
        <v>183</v>
      </c>
      <c r="AR405" s="48">
        <f>SUM(AQ331:AQ341)</f>
        <v>0</v>
      </c>
      <c r="AS405" s="209">
        <f t="shared" si="767"/>
        <v>0</v>
      </c>
      <c r="AT405" s="190" t="s">
        <v>183</v>
      </c>
      <c r="AU405" s="48">
        <f>SUM(AT331:AT341,AT292:AT302)</f>
        <v>4480000</v>
      </c>
      <c r="AV405" s="209">
        <f t="shared" ref="AV405:AV407" si="770">AU405/$AR$408</f>
        <v>0.87100900949944204</v>
      </c>
      <c r="AW405" s="190" t="s">
        <v>183</v>
      </c>
      <c r="AX405" s="48">
        <f>SUM(AW331:AW341,AW292:AW302)</f>
        <v>0</v>
      </c>
      <c r="AY405" s="209">
        <f t="shared" ref="AY405:AY407" si="771">AX405/$AR$408</f>
        <v>0</v>
      </c>
      <c r="AZ405" s="190" t="s">
        <v>183</v>
      </c>
      <c r="BA405" s="48">
        <f>SUM(AZ331:AZ341,AZ292:AZ302)</f>
        <v>0</v>
      </c>
      <c r="BB405" s="209">
        <f t="shared" ref="BB405:BB407" si="772">BA405/$AR$408</f>
        <v>0</v>
      </c>
      <c r="BD405" s="108" t="s">
        <v>183</v>
      </c>
      <c r="BE405" s="107">
        <f t="shared" si="768"/>
        <v>8443626</v>
      </c>
      <c r="BF405" s="184">
        <f t="shared" si="769"/>
        <v>0.15255161464897138</v>
      </c>
    </row>
    <row r="406" spans="7:58">
      <c r="G406" s="190" t="s">
        <v>184</v>
      </c>
      <c r="H406" s="48"/>
      <c r="I406" s="134">
        <f t="shared" si="755"/>
        <v>0</v>
      </c>
      <c r="J406" s="190" t="s">
        <v>184</v>
      </c>
      <c r="K406" s="48"/>
      <c r="L406" s="134">
        <f t="shared" si="756"/>
        <v>0</v>
      </c>
      <c r="M406" s="190" t="s">
        <v>184</v>
      </c>
      <c r="N406" s="48"/>
      <c r="O406" s="134">
        <f t="shared" si="757"/>
        <v>0</v>
      </c>
      <c r="P406" s="190" t="s">
        <v>184</v>
      </c>
      <c r="Q406" s="48"/>
      <c r="R406" s="134">
        <f t="shared" si="758"/>
        <v>0</v>
      </c>
      <c r="S406" s="190" t="s">
        <v>184</v>
      </c>
      <c r="T406" s="48">
        <f>SUM(S188:S198,S214:S224,S279:S289)</f>
        <v>270924</v>
      </c>
      <c r="U406" s="134">
        <f t="shared" si="759"/>
        <v>6.3635887461129526E-2</v>
      </c>
      <c r="V406" s="190" t="s">
        <v>184</v>
      </c>
      <c r="W406" s="48">
        <f>SUM(V214:V224)</f>
        <v>119997</v>
      </c>
      <c r="X406" s="134">
        <f t="shared" si="760"/>
        <v>2.4313683536124654E-2</v>
      </c>
      <c r="Y406" s="190" t="s">
        <v>184</v>
      </c>
      <c r="Z406" s="48">
        <f>SUM(Y188:Y198,Y279:Y289)</f>
        <v>574746</v>
      </c>
      <c r="AA406" s="134">
        <f t="shared" si="761"/>
        <v>9.1629800593991631E-2</v>
      </c>
      <c r="AB406" s="190" t="s">
        <v>184</v>
      </c>
      <c r="AC406" s="48"/>
      <c r="AD406" s="134">
        <f t="shared" si="762"/>
        <v>0</v>
      </c>
      <c r="AE406" s="190" t="s">
        <v>184</v>
      </c>
      <c r="AF406" s="48"/>
      <c r="AG406" s="134">
        <f t="shared" si="763"/>
        <v>0</v>
      </c>
      <c r="AH406" s="190" t="s">
        <v>184</v>
      </c>
      <c r="AI406" s="48"/>
      <c r="AJ406" s="134">
        <f t="shared" si="764"/>
        <v>0</v>
      </c>
      <c r="AK406" s="190" t="s">
        <v>184</v>
      </c>
      <c r="AL406" s="48"/>
      <c r="AM406" s="209">
        <f t="shared" si="765"/>
        <v>0</v>
      </c>
      <c r="AN406" s="190" t="s">
        <v>184</v>
      </c>
      <c r="AO406" s="48"/>
      <c r="AP406" s="209">
        <f t="shared" si="766"/>
        <v>0</v>
      </c>
      <c r="AQ406" s="190" t="s">
        <v>184</v>
      </c>
      <c r="AR406" s="48"/>
      <c r="AS406" s="209">
        <f t="shared" si="767"/>
        <v>0</v>
      </c>
      <c r="AT406" s="190" t="s">
        <v>184</v>
      </c>
      <c r="AU406" s="48"/>
      <c r="AV406" s="209">
        <f t="shared" si="770"/>
        <v>0</v>
      </c>
      <c r="AW406" s="190" t="s">
        <v>184</v>
      </c>
      <c r="AX406" s="48"/>
      <c r="AY406" s="209">
        <f t="shared" si="771"/>
        <v>0</v>
      </c>
      <c r="AZ406" s="190" t="s">
        <v>184</v>
      </c>
      <c r="BA406" s="48"/>
      <c r="BB406" s="209">
        <f t="shared" si="772"/>
        <v>0</v>
      </c>
      <c r="BD406" s="108" t="s">
        <v>184</v>
      </c>
      <c r="BE406" s="107">
        <f>SUM(H406,K406,N406,Q406,T406,W406,Z406,AC406,AF406,AI406,AL406,AO406,AR406,AU406)</f>
        <v>965667</v>
      </c>
      <c r="BF406" s="184">
        <f t="shared" si="769"/>
        <v>1.7446777020112953E-2</v>
      </c>
    </row>
    <row r="407" spans="7:58">
      <c r="G407" s="192" t="s">
        <v>43</v>
      </c>
      <c r="H407" s="194">
        <f>SUM(G7:G16,G176:G185)</f>
        <v>327000</v>
      </c>
      <c r="I407" s="134">
        <f t="shared" si="755"/>
        <v>1</v>
      </c>
      <c r="J407" s="192" t="s">
        <v>43</v>
      </c>
      <c r="K407" s="194">
        <f>SUM(J7:J16,J176:J185)</f>
        <v>327000</v>
      </c>
      <c r="L407" s="134">
        <f t="shared" si="756"/>
        <v>7.7791279573770397E-2</v>
      </c>
      <c r="M407" s="192" t="s">
        <v>43</v>
      </c>
      <c r="N407" s="194">
        <f>SUM(M7:M16,M176:M185)</f>
        <v>327000</v>
      </c>
      <c r="O407" s="134">
        <f t="shared" si="757"/>
        <v>0.3575802641938588</v>
      </c>
      <c r="P407" s="192" t="s">
        <v>43</v>
      </c>
      <c r="Q407" s="194">
        <f>SUM(P7:P16,P176:P185)</f>
        <v>327000</v>
      </c>
      <c r="R407" s="134">
        <f t="shared" si="758"/>
        <v>0.16181710213776723</v>
      </c>
      <c r="S407" s="192" t="s">
        <v>43</v>
      </c>
      <c r="T407" s="194">
        <f>SUM(S7:S16,S176:S185)</f>
        <v>327000</v>
      </c>
      <c r="U407" s="134">
        <f t="shared" si="759"/>
        <v>7.6807278793275438E-2</v>
      </c>
      <c r="V407" s="192" t="s">
        <v>43</v>
      </c>
      <c r="W407" s="194">
        <f>SUM(V7:V16,V176:V185)</f>
        <v>327000</v>
      </c>
      <c r="X407" s="134">
        <f t="shared" si="760"/>
        <v>6.6256444047040855E-2</v>
      </c>
      <c r="Y407" s="192" t="s">
        <v>43</v>
      </c>
      <c r="Z407" s="194">
        <f>SUM(Y7:Y16,Y176:Y185)</f>
        <v>327000</v>
      </c>
      <c r="AA407" s="134">
        <f t="shared" si="761"/>
        <v>5.2132498171775468E-2</v>
      </c>
      <c r="AB407" s="192" t="s">
        <v>43</v>
      </c>
      <c r="AC407" s="194">
        <f>SUM(AB7:AB16,AB176:AB185)</f>
        <v>327000</v>
      </c>
      <c r="AD407" s="134">
        <f t="shared" si="762"/>
        <v>8.5854623704697902E-2</v>
      </c>
      <c r="AE407" s="192" t="s">
        <v>43</v>
      </c>
      <c r="AF407" s="194">
        <f>SUM(AE7:AE16,AE176:AE185)</f>
        <v>327000</v>
      </c>
      <c r="AG407" s="134">
        <f t="shared" si="763"/>
        <v>0.82406159041366889</v>
      </c>
      <c r="AH407" s="192" t="s">
        <v>43</v>
      </c>
      <c r="AI407" s="194">
        <f>SUM(AH7:AH16,AH176:AH185)</f>
        <v>327000</v>
      </c>
      <c r="AJ407" s="134">
        <f t="shared" si="764"/>
        <v>4.7400970023887483E-2</v>
      </c>
      <c r="AK407" s="192" t="s">
        <v>43</v>
      </c>
      <c r="AL407" s="194">
        <f>SUM(AK7:AK16,AK176:AK185)</f>
        <v>327000</v>
      </c>
      <c r="AM407" s="209">
        <f t="shared" si="765"/>
        <v>5.9648663897290476E-2</v>
      </c>
      <c r="AN407" s="192" t="s">
        <v>43</v>
      </c>
      <c r="AO407" s="194">
        <f>SUM(AN7:AN16,AN176:AN185)</f>
        <v>327000</v>
      </c>
      <c r="AP407" s="209">
        <f t="shared" si="766"/>
        <v>6.6163794847722099E-2</v>
      </c>
      <c r="AQ407" s="192" t="s">
        <v>43</v>
      </c>
      <c r="AR407" s="194">
        <f>SUM(AQ7:AQ16,AQ176:AQ185)</f>
        <v>327000</v>
      </c>
      <c r="AS407" s="209">
        <f t="shared" si="767"/>
        <v>6.3575880827303019E-2</v>
      </c>
      <c r="AT407" s="192" t="s">
        <v>43</v>
      </c>
      <c r="AU407" s="194">
        <f>SUM(AT7:AT16,AT176:AT185)</f>
        <v>327000</v>
      </c>
      <c r="AV407" s="209">
        <f t="shared" si="770"/>
        <v>6.3575880827303019E-2</v>
      </c>
      <c r="AW407" s="192" t="s">
        <v>43</v>
      </c>
      <c r="AX407" s="194">
        <f>SUM(AW7:AW16,AW176:AW185)</f>
        <v>0</v>
      </c>
      <c r="AY407" s="209">
        <f t="shared" si="771"/>
        <v>0</v>
      </c>
      <c r="AZ407" s="192" t="s">
        <v>43</v>
      </c>
      <c r="BA407" s="194">
        <f>SUM(AZ7:AZ16,AZ176:AZ185)</f>
        <v>0</v>
      </c>
      <c r="BB407" s="209">
        <f t="shared" si="772"/>
        <v>0</v>
      </c>
      <c r="BD407" s="218" t="s">
        <v>43</v>
      </c>
      <c r="BE407" s="107">
        <f t="shared" si="768"/>
        <v>4578000</v>
      </c>
      <c r="BF407" s="184">
        <f t="shared" si="769"/>
        <v>8.2711064164020409E-2</v>
      </c>
    </row>
    <row r="408" spans="7:58">
      <c r="G408" t="s">
        <v>185</v>
      </c>
      <c r="H408" s="48">
        <f>SUM(H403:H407)</f>
        <v>327000</v>
      </c>
      <c r="I408" s="134"/>
      <c r="J408" t="s">
        <v>185</v>
      </c>
      <c r="K408" s="48">
        <f>SUM(K403:K407)</f>
        <v>4203556</v>
      </c>
      <c r="L408" s="134"/>
      <c r="M408" t="s">
        <v>185</v>
      </c>
      <c r="N408" s="48">
        <f>SUM(N403:N407)</f>
        <v>914480</v>
      </c>
      <c r="O408" s="134"/>
      <c r="P408" t="s">
        <v>185</v>
      </c>
      <c r="Q408" s="48">
        <f>SUM(Q403:Q407)</f>
        <v>2020800</v>
      </c>
      <c r="R408" s="134"/>
      <c r="S408" t="s">
        <v>185</v>
      </c>
      <c r="T408" s="48">
        <f>SUM(T403:T407)</f>
        <v>4257409</v>
      </c>
      <c r="U408" s="134"/>
      <c r="V408" t="s">
        <v>185</v>
      </c>
      <c r="W408" s="48">
        <f>SUM(W403:W407)</f>
        <v>4935369</v>
      </c>
      <c r="X408" s="134"/>
      <c r="Y408" t="s">
        <v>185</v>
      </c>
      <c r="Z408" s="48">
        <f>SUM(Z403:Z407)</f>
        <v>6272479</v>
      </c>
      <c r="AA408" s="134"/>
      <c r="AB408" t="s">
        <v>185</v>
      </c>
      <c r="AC408" s="48">
        <f>SUM(AC403:AC407)</f>
        <v>3808764</v>
      </c>
      <c r="AD408" s="134"/>
      <c r="AE408" t="s">
        <v>185</v>
      </c>
      <c r="AF408" s="48">
        <f>SUM(AF403:AF407)</f>
        <v>396815</v>
      </c>
      <c r="AG408" s="134"/>
      <c r="AH408" t="s">
        <v>185</v>
      </c>
      <c r="AI408" s="48">
        <f>SUM(AI403:AI407)</f>
        <v>6898593</v>
      </c>
      <c r="AJ408" s="134"/>
      <c r="AK408" t="s">
        <v>185</v>
      </c>
      <c r="AL408" s="48">
        <f>SUM(AL403:AL407)</f>
        <v>5482101</v>
      </c>
      <c r="AM408" s="134"/>
      <c r="AN408" t="s">
        <v>185</v>
      </c>
      <c r="AO408" s="48">
        <f>SUM(AO403:AO407)</f>
        <v>4942280</v>
      </c>
      <c r="AP408" s="134"/>
      <c r="AQ408" t="s">
        <v>185</v>
      </c>
      <c r="AR408" s="48">
        <f>SUM(AR403:AR407)</f>
        <v>5143460</v>
      </c>
      <c r="AS408" s="134"/>
      <c r="AT408" t="s">
        <v>185</v>
      </c>
      <c r="AU408" s="48">
        <f>SUM(AU403:AU407)</f>
        <v>5746200</v>
      </c>
      <c r="AV408" s="134"/>
      <c r="AW408" t="s">
        <v>185</v>
      </c>
      <c r="AX408" s="48">
        <f>SUM(AX403:AX407)</f>
        <v>0</v>
      </c>
      <c r="AY408" s="134"/>
      <c r="AZ408" t="s">
        <v>185</v>
      </c>
      <c r="BA408" s="48">
        <f>SUM(BA403:BA407)</f>
        <v>0</v>
      </c>
      <c r="BB408" s="134"/>
      <c r="BD408" s="204" t="s">
        <v>185</v>
      </c>
      <c r="BE408" s="215">
        <f>SUM(BE403:BE407)</f>
        <v>55349306</v>
      </c>
      <c r="BF408" s="216">
        <f>SUM(BF403:BF407)</f>
        <v>1</v>
      </c>
    </row>
    <row r="409" spans="7:58">
      <c r="H409" s="48"/>
      <c r="I409" s="134"/>
      <c r="K409" s="48"/>
      <c r="L409" s="134"/>
      <c r="N409" s="48"/>
      <c r="O409" s="134"/>
      <c r="Q409" s="48"/>
      <c r="R409" s="134"/>
      <c r="T409" s="48"/>
      <c r="U409" s="134"/>
      <c r="W409" s="48"/>
      <c r="X409" s="134"/>
      <c r="Z409" s="48"/>
      <c r="AA409" s="134"/>
      <c r="AC409" s="48"/>
      <c r="AD409" s="134"/>
      <c r="AF409" s="48"/>
      <c r="AG409" s="134"/>
      <c r="AI409" s="48"/>
      <c r="AJ409" s="134"/>
      <c r="AL409" s="48"/>
      <c r="AM409" s="134"/>
      <c r="AO409" s="48"/>
      <c r="AP409" s="134"/>
      <c r="AR409" s="48"/>
      <c r="AS409" s="134"/>
      <c r="AU409" s="48"/>
      <c r="AV409" s="134"/>
      <c r="AX409" s="48"/>
      <c r="AY409" s="134"/>
      <c r="BA409" s="48"/>
      <c r="BB409" s="134"/>
    </row>
    <row r="410" spans="7:58" ht="30.75">
      <c r="G410" s="187" t="s">
        <v>177</v>
      </c>
      <c r="H410" s="188" t="s">
        <v>186</v>
      </c>
      <c r="I410" s="189" t="s">
        <v>187</v>
      </c>
      <c r="J410" s="187" t="s">
        <v>177</v>
      </c>
      <c r="K410" s="188" t="s">
        <v>186</v>
      </c>
      <c r="L410" s="189" t="s">
        <v>187</v>
      </c>
      <c r="M410" s="187" t="s">
        <v>177</v>
      </c>
      <c r="N410" s="188" t="s">
        <v>186</v>
      </c>
      <c r="O410" s="189" t="s">
        <v>187</v>
      </c>
      <c r="P410" s="187" t="s">
        <v>177</v>
      </c>
      <c r="Q410" s="188" t="s">
        <v>186</v>
      </c>
      <c r="R410" s="189" t="s">
        <v>187</v>
      </c>
      <c r="S410" s="187" t="s">
        <v>177</v>
      </c>
      <c r="T410" s="188" t="s">
        <v>186</v>
      </c>
      <c r="U410" s="189" t="s">
        <v>187</v>
      </c>
      <c r="V410" s="187" t="s">
        <v>177</v>
      </c>
      <c r="W410" s="188" t="s">
        <v>186</v>
      </c>
      <c r="X410" s="189" t="s">
        <v>187</v>
      </c>
      <c r="Y410" s="187" t="s">
        <v>177</v>
      </c>
      <c r="Z410" s="188" t="s">
        <v>186</v>
      </c>
      <c r="AA410" s="189" t="s">
        <v>187</v>
      </c>
      <c r="AB410" s="187" t="s">
        <v>177</v>
      </c>
      <c r="AC410" s="188" t="s">
        <v>186</v>
      </c>
      <c r="AD410" s="189" t="s">
        <v>187</v>
      </c>
      <c r="AE410" s="188" t="s">
        <v>177</v>
      </c>
      <c r="AF410" s="188" t="s">
        <v>186</v>
      </c>
      <c r="AG410" s="189" t="s">
        <v>187</v>
      </c>
      <c r="AH410" s="188" t="s">
        <v>177</v>
      </c>
      <c r="AI410" s="188" t="s">
        <v>186</v>
      </c>
      <c r="AJ410" s="189" t="s">
        <v>187</v>
      </c>
      <c r="AK410" s="188" t="s">
        <v>177</v>
      </c>
      <c r="AL410" s="188" t="s">
        <v>186</v>
      </c>
      <c r="AM410" s="189" t="s">
        <v>187</v>
      </c>
      <c r="AN410" s="188" t="s">
        <v>177</v>
      </c>
      <c r="AO410" s="188" t="s">
        <v>186</v>
      </c>
      <c r="AP410" s="189" t="s">
        <v>187</v>
      </c>
      <c r="AQ410" s="188" t="s">
        <v>177</v>
      </c>
      <c r="AR410" s="188" t="s">
        <v>186</v>
      </c>
      <c r="AS410" s="189" t="s">
        <v>187</v>
      </c>
      <c r="AT410" s="188" t="s">
        <v>177</v>
      </c>
      <c r="AU410" s="188" t="s">
        <v>186</v>
      </c>
      <c r="AV410" s="189" t="s">
        <v>187</v>
      </c>
      <c r="AW410" s="188" t="s">
        <v>177</v>
      </c>
      <c r="AX410" s="188" t="s">
        <v>186</v>
      </c>
      <c r="AY410" s="189" t="s">
        <v>187</v>
      </c>
      <c r="AZ410" s="188" t="s">
        <v>177</v>
      </c>
      <c r="BA410" s="188" t="s">
        <v>186</v>
      </c>
      <c r="BB410" s="189" t="s">
        <v>187</v>
      </c>
      <c r="BD410" s="181" t="s">
        <v>177</v>
      </c>
      <c r="BE410" s="181" t="s">
        <v>188</v>
      </c>
      <c r="BF410" s="181" t="s">
        <v>187</v>
      </c>
    </row>
    <row r="411" spans="7:58">
      <c r="G411" s="190" t="s">
        <v>181</v>
      </c>
      <c r="I411" s="209">
        <f>H411/$H$416</f>
        <v>0</v>
      </c>
      <c r="J411" s="190" t="s">
        <v>181</v>
      </c>
      <c r="L411" s="209">
        <f>K411/$K$416</f>
        <v>0</v>
      </c>
      <c r="M411" s="190" t="s">
        <v>181</v>
      </c>
      <c r="O411" s="209">
        <f>N411/$N$416</f>
        <v>0</v>
      </c>
      <c r="P411" s="190" t="s">
        <v>181</v>
      </c>
      <c r="Q411">
        <v>1</v>
      </c>
      <c r="R411" s="209">
        <f>Q411/$Q$416</f>
        <v>0.14285714285714285</v>
      </c>
      <c r="S411" s="190" t="s">
        <v>181</v>
      </c>
      <c r="T411">
        <v>1</v>
      </c>
      <c r="U411" s="209">
        <f>T411/$T$416</f>
        <v>9.0909090909090912E-2</v>
      </c>
      <c r="V411" s="190" t="s">
        <v>181</v>
      </c>
      <c r="W411">
        <v>1</v>
      </c>
      <c r="X411" s="209">
        <f>W411/$W$416</f>
        <v>0.14285714285714285</v>
      </c>
      <c r="Y411" s="190" t="s">
        <v>181</v>
      </c>
      <c r="Z411">
        <v>1</v>
      </c>
      <c r="AA411" s="209">
        <f>Z411/$Z$416</f>
        <v>9.0909090909090912E-2</v>
      </c>
      <c r="AB411" s="190" t="s">
        <v>181</v>
      </c>
      <c r="AC411">
        <v>1</v>
      </c>
      <c r="AD411" s="209">
        <f>AC411/$AC$416</f>
        <v>0.16666666666666666</v>
      </c>
      <c r="AE411" s="190" t="s">
        <v>181</v>
      </c>
      <c r="AG411" s="209">
        <f>AF411/$AF$416</f>
        <v>0</v>
      </c>
      <c r="AH411" s="190" t="s">
        <v>181</v>
      </c>
      <c r="AJ411" s="209">
        <f>AI411/$AI$416</f>
        <v>0</v>
      </c>
      <c r="AK411" s="190" t="s">
        <v>181</v>
      </c>
      <c r="AL411">
        <v>2</v>
      </c>
      <c r="AM411" s="209">
        <f>AL411/$AL$416</f>
        <v>0.25</v>
      </c>
      <c r="AN411" s="190" t="s">
        <v>181</v>
      </c>
      <c r="AO411">
        <v>2</v>
      </c>
      <c r="AP411" s="209">
        <f>AO411/$AO$416</f>
        <v>0.33333333333333331</v>
      </c>
      <c r="AQ411" s="190" t="s">
        <v>181</v>
      </c>
      <c r="AR411">
        <v>3</v>
      </c>
      <c r="AS411" s="209">
        <f>AR411/$AR$416</f>
        <v>0.375</v>
      </c>
      <c r="AT411" s="190" t="s">
        <v>181</v>
      </c>
      <c r="AV411" s="209">
        <f>AU411/$AR$416</f>
        <v>0</v>
      </c>
      <c r="AW411" s="190" t="s">
        <v>181</v>
      </c>
      <c r="AY411" s="209">
        <f>AX411/$AR$416</f>
        <v>0</v>
      </c>
      <c r="AZ411" s="190" t="s">
        <v>181</v>
      </c>
      <c r="BB411" s="209">
        <f>BA411/$AR$416</f>
        <v>0</v>
      </c>
      <c r="BD411" s="108" t="s">
        <v>181</v>
      </c>
      <c r="BE411" s="108">
        <f>SUM(H411,K411,N411,Q411,T411,W411,Z411,AC411,AF411,AI411,AL411,AO411,AR411,AU411)</f>
        <v>12</v>
      </c>
      <c r="BF411" s="184">
        <f>BE411/$BE$416</f>
        <v>0.13333333333333333</v>
      </c>
    </row>
    <row r="412" spans="7:58">
      <c r="G412" s="190" t="s">
        <v>182</v>
      </c>
      <c r="I412" s="209">
        <f t="shared" ref="I412:I415" si="773">H412/$H$416</f>
        <v>0</v>
      </c>
      <c r="J412" s="190" t="s">
        <v>182</v>
      </c>
      <c r="K412">
        <v>1</v>
      </c>
      <c r="L412" s="209">
        <f t="shared" ref="L412:L415" si="774">K412/$K$416</f>
        <v>0.33333333333333331</v>
      </c>
      <c r="M412" s="190" t="s">
        <v>182</v>
      </c>
      <c r="N412">
        <v>2</v>
      </c>
      <c r="O412" s="209">
        <f t="shared" ref="O412:O415" si="775">N412/$N$416</f>
        <v>0.5</v>
      </c>
      <c r="P412" s="190" t="s">
        <v>182</v>
      </c>
      <c r="Q412">
        <v>3</v>
      </c>
      <c r="R412" s="209">
        <f t="shared" ref="R412:R415" si="776">Q412/$Q$416</f>
        <v>0.42857142857142855</v>
      </c>
      <c r="S412" s="190" t="s">
        <v>182</v>
      </c>
      <c r="T412">
        <v>3</v>
      </c>
      <c r="U412" s="209">
        <f t="shared" ref="U412:U415" si="777">T412/$T$416</f>
        <v>0.27272727272727271</v>
      </c>
      <c r="V412" s="190" t="s">
        <v>182</v>
      </c>
      <c r="W412">
        <v>2</v>
      </c>
      <c r="X412" s="209">
        <f t="shared" ref="X412:X415" si="778">W412/$W$416</f>
        <v>0.2857142857142857</v>
      </c>
      <c r="Y412" s="190" t="s">
        <v>182</v>
      </c>
      <c r="Z412">
        <v>4</v>
      </c>
      <c r="AA412" s="209">
        <f t="shared" ref="AA412:AA415" si="779">Z412/$Z$416</f>
        <v>0.36363636363636365</v>
      </c>
      <c r="AB412" s="190" t="s">
        <v>182</v>
      </c>
      <c r="AC412">
        <v>2</v>
      </c>
      <c r="AD412" s="209">
        <f t="shared" ref="AD412:AD415" si="780">AC412/$AC$416</f>
        <v>0.33333333333333331</v>
      </c>
      <c r="AE412" s="190" t="s">
        <v>182</v>
      </c>
      <c r="AF412">
        <v>5</v>
      </c>
      <c r="AG412" s="209">
        <f t="shared" ref="AG412:AG415" si="781">AF412/$AF$416</f>
        <v>0.7142857142857143</v>
      </c>
      <c r="AH412" s="190" t="s">
        <v>182</v>
      </c>
      <c r="AI412">
        <v>2</v>
      </c>
      <c r="AJ412" s="209">
        <f t="shared" ref="AJ412:AJ415" si="782">AI412/$AI$416</f>
        <v>0.5</v>
      </c>
      <c r="AK412" s="190" t="s">
        <v>182</v>
      </c>
      <c r="AL412">
        <v>4</v>
      </c>
      <c r="AM412" s="209">
        <f t="shared" ref="AM412:AM415" si="783">AL412/$AL$416</f>
        <v>0.5</v>
      </c>
      <c r="AN412" s="190" t="s">
        <v>182</v>
      </c>
      <c r="AO412">
        <v>1</v>
      </c>
      <c r="AP412" s="209">
        <f t="shared" ref="AP412:AP415" si="784">AO412/$AO$416</f>
        <v>0.16666666666666666</v>
      </c>
      <c r="AQ412" s="190" t="s">
        <v>182</v>
      </c>
      <c r="AR412">
        <v>2</v>
      </c>
      <c r="AS412" s="209">
        <f t="shared" ref="AS412:AS415" si="785">AR412/$AR$416</f>
        <v>0.25</v>
      </c>
      <c r="AT412" s="190" t="s">
        <v>182</v>
      </c>
      <c r="AU412">
        <v>2</v>
      </c>
      <c r="AV412" s="209">
        <f>AU412/$AU$416</f>
        <v>0.33333333333333331</v>
      </c>
      <c r="AW412" s="190" t="s">
        <v>182</v>
      </c>
      <c r="AY412" s="209">
        <f>AX412/$AU$416</f>
        <v>0</v>
      </c>
      <c r="AZ412" s="190" t="s">
        <v>182</v>
      </c>
      <c r="BB412" s="209">
        <f>BA412/$AU$416</f>
        <v>0</v>
      </c>
      <c r="BD412" s="108" t="s">
        <v>182</v>
      </c>
      <c r="BE412" s="108">
        <f t="shared" ref="BE412:BE415" si="786">SUM(H412,K412,N412,Q412,T412,W412,Z412,AC412,AF412,AI412,AL412,AO412,AR412,AU412)</f>
        <v>33</v>
      </c>
      <c r="BF412" s="184">
        <f t="shared" ref="BF412:BF415" si="787">BE412/$BE$416</f>
        <v>0.36666666666666664</v>
      </c>
    </row>
    <row r="413" spans="7:58">
      <c r="G413" s="190" t="s">
        <v>183</v>
      </c>
      <c r="I413" s="209">
        <f t="shared" si="773"/>
        <v>0</v>
      </c>
      <c r="J413" s="190" t="s">
        <v>183</v>
      </c>
      <c r="L413" s="209">
        <f t="shared" si="774"/>
        <v>0</v>
      </c>
      <c r="M413" s="190" t="s">
        <v>183</v>
      </c>
      <c r="O413" s="209">
        <f t="shared" si="775"/>
        <v>0</v>
      </c>
      <c r="P413" s="190" t="s">
        <v>183</v>
      </c>
      <c r="Q413">
        <v>1</v>
      </c>
      <c r="R413" s="209">
        <f t="shared" si="776"/>
        <v>0.14285714285714285</v>
      </c>
      <c r="S413" s="190" t="s">
        <v>183</v>
      </c>
      <c r="T413">
        <v>2</v>
      </c>
      <c r="U413" s="209">
        <f t="shared" si="777"/>
        <v>0.18181818181818182</v>
      </c>
      <c r="V413" s="190" t="s">
        <v>183</v>
      </c>
      <c r="W413">
        <v>1</v>
      </c>
      <c r="X413" s="209">
        <f t="shared" si="778"/>
        <v>0.14285714285714285</v>
      </c>
      <c r="Y413" s="190" t="s">
        <v>183</v>
      </c>
      <c r="Z413">
        <v>2</v>
      </c>
      <c r="AA413" s="209">
        <f t="shared" si="779"/>
        <v>0.18181818181818182</v>
      </c>
      <c r="AB413" s="190" t="s">
        <v>183</v>
      </c>
      <c r="AC413">
        <v>1</v>
      </c>
      <c r="AD413" s="209">
        <f t="shared" si="780"/>
        <v>0.16666666666666666</v>
      </c>
      <c r="AE413" s="190" t="s">
        <v>183</v>
      </c>
      <c r="AG413" s="209">
        <f t="shared" si="781"/>
        <v>0</v>
      </c>
      <c r="AH413" s="190" t="s">
        <v>183</v>
      </c>
      <c r="AJ413" s="209">
        <f t="shared" si="782"/>
        <v>0</v>
      </c>
      <c r="AK413" s="190" t="s">
        <v>183</v>
      </c>
      <c r="AL413">
        <v>0</v>
      </c>
      <c r="AM413" s="209">
        <f t="shared" si="783"/>
        <v>0</v>
      </c>
      <c r="AN413" s="190" t="s">
        <v>183</v>
      </c>
      <c r="AO413">
        <v>1</v>
      </c>
      <c r="AP413" s="209">
        <f t="shared" si="784"/>
        <v>0.16666666666666666</v>
      </c>
      <c r="AQ413" s="190" t="s">
        <v>183</v>
      </c>
      <c r="AR413">
        <v>1</v>
      </c>
      <c r="AS413" s="209">
        <f t="shared" si="785"/>
        <v>0.125</v>
      </c>
      <c r="AT413" s="190" t="s">
        <v>183</v>
      </c>
      <c r="AU413">
        <v>2</v>
      </c>
      <c r="AV413" s="209">
        <f t="shared" ref="AV413:AV415" si="788">AU413/$AR$416</f>
        <v>0.25</v>
      </c>
      <c r="AW413" s="190" t="s">
        <v>183</v>
      </c>
      <c r="AY413" s="209">
        <f t="shared" ref="AY413:AY415" si="789">AX413/$AR$416</f>
        <v>0</v>
      </c>
      <c r="AZ413" s="190" t="s">
        <v>183</v>
      </c>
      <c r="BB413" s="209">
        <f t="shared" ref="BB413:BB415" si="790">BA413/$AR$416</f>
        <v>0</v>
      </c>
      <c r="BD413" s="108" t="s">
        <v>183</v>
      </c>
      <c r="BE413" s="108">
        <f>SUM(H413,K413,N413,Q413,T413,W413,Z413,AC413,AF413,AI413,AL413,AO413,AR413,AU413)</f>
        <v>11</v>
      </c>
      <c r="BF413" s="184">
        <f t="shared" si="787"/>
        <v>0.12222222222222222</v>
      </c>
    </row>
    <row r="414" spans="7:58">
      <c r="G414" s="190" t="s">
        <v>184</v>
      </c>
      <c r="H414" s="48"/>
      <c r="I414" s="209">
        <f t="shared" si="773"/>
        <v>0</v>
      </c>
      <c r="J414" s="190" t="s">
        <v>184</v>
      </c>
      <c r="K414" s="48"/>
      <c r="L414" s="209">
        <f t="shared" si="774"/>
        <v>0</v>
      </c>
      <c r="M414" s="190" t="s">
        <v>184</v>
      </c>
      <c r="N414" s="48"/>
      <c r="O414" s="209">
        <f t="shared" si="775"/>
        <v>0</v>
      </c>
      <c r="P414" s="190" t="s">
        <v>184</v>
      </c>
      <c r="Q414" s="48"/>
      <c r="R414" s="209">
        <f t="shared" si="776"/>
        <v>0</v>
      </c>
      <c r="S414" s="190" t="s">
        <v>184</v>
      </c>
      <c r="T414">
        <v>3</v>
      </c>
      <c r="U414" s="209">
        <f t="shared" si="777"/>
        <v>0.27272727272727271</v>
      </c>
      <c r="V414" s="190" t="s">
        <v>184</v>
      </c>
      <c r="W414">
        <v>1</v>
      </c>
      <c r="X414" s="209">
        <f t="shared" si="778"/>
        <v>0.14285714285714285</v>
      </c>
      <c r="Y414" s="190" t="s">
        <v>184</v>
      </c>
      <c r="Z414">
        <v>2</v>
      </c>
      <c r="AA414" s="209">
        <f t="shared" si="779"/>
        <v>0.18181818181818182</v>
      </c>
      <c r="AB414" s="190" t="s">
        <v>184</v>
      </c>
      <c r="AC414" s="48"/>
      <c r="AD414" s="209">
        <f t="shared" si="780"/>
        <v>0</v>
      </c>
      <c r="AE414" s="190" t="s">
        <v>184</v>
      </c>
      <c r="AF414" s="48"/>
      <c r="AG414" s="209">
        <f t="shared" si="781"/>
        <v>0</v>
      </c>
      <c r="AH414" s="190" t="s">
        <v>184</v>
      </c>
      <c r="AI414" s="48"/>
      <c r="AJ414" s="209">
        <f t="shared" si="782"/>
        <v>0</v>
      </c>
      <c r="AK414" s="190" t="s">
        <v>184</v>
      </c>
      <c r="AL414" s="48"/>
      <c r="AM414" s="209">
        <f t="shared" si="783"/>
        <v>0</v>
      </c>
      <c r="AN414" s="190" t="s">
        <v>184</v>
      </c>
      <c r="AO414" s="48"/>
      <c r="AP414" s="209">
        <f t="shared" si="784"/>
        <v>0</v>
      </c>
      <c r="AQ414" s="190" t="s">
        <v>184</v>
      </c>
      <c r="AR414" s="48"/>
      <c r="AS414" s="209">
        <f t="shared" si="785"/>
        <v>0</v>
      </c>
      <c r="AT414" s="190" t="s">
        <v>184</v>
      </c>
      <c r="AU414" s="48"/>
      <c r="AV414" s="209">
        <f t="shared" si="788"/>
        <v>0</v>
      </c>
      <c r="AW414" s="190" t="s">
        <v>184</v>
      </c>
      <c r="AX414" s="48"/>
      <c r="AY414" s="209">
        <f t="shared" si="789"/>
        <v>0</v>
      </c>
      <c r="AZ414" s="190" t="s">
        <v>184</v>
      </c>
      <c r="BA414" s="48"/>
      <c r="BB414" s="209">
        <f t="shared" si="790"/>
        <v>0</v>
      </c>
      <c r="BD414" s="108" t="s">
        <v>184</v>
      </c>
      <c r="BE414" s="108">
        <f t="shared" si="786"/>
        <v>6</v>
      </c>
      <c r="BF414" s="184">
        <f t="shared" si="787"/>
        <v>6.6666666666666666E-2</v>
      </c>
    </row>
    <row r="415" spans="7:58">
      <c r="G415" s="192" t="s">
        <v>43</v>
      </c>
      <c r="H415" s="193">
        <v>2</v>
      </c>
      <c r="I415" s="209">
        <f t="shared" si="773"/>
        <v>1</v>
      </c>
      <c r="J415" s="192" t="s">
        <v>43</v>
      </c>
      <c r="K415" s="193">
        <v>2</v>
      </c>
      <c r="L415" s="209">
        <f t="shared" si="774"/>
        <v>0.66666666666666663</v>
      </c>
      <c r="M415" s="192" t="s">
        <v>43</v>
      </c>
      <c r="N415" s="193">
        <v>2</v>
      </c>
      <c r="O415" s="209">
        <f t="shared" si="775"/>
        <v>0.5</v>
      </c>
      <c r="P415" s="192" t="s">
        <v>43</v>
      </c>
      <c r="Q415" s="193">
        <v>2</v>
      </c>
      <c r="R415" s="209">
        <f t="shared" si="776"/>
        <v>0.2857142857142857</v>
      </c>
      <c r="S415" s="192" t="s">
        <v>43</v>
      </c>
      <c r="T415" s="193">
        <v>2</v>
      </c>
      <c r="U415" s="209">
        <f t="shared" si="777"/>
        <v>0.18181818181818182</v>
      </c>
      <c r="V415" s="192" t="s">
        <v>43</v>
      </c>
      <c r="W415" s="193">
        <v>2</v>
      </c>
      <c r="X415" s="209">
        <f t="shared" si="778"/>
        <v>0.2857142857142857</v>
      </c>
      <c r="Y415" s="192" t="s">
        <v>43</v>
      </c>
      <c r="Z415" s="193">
        <v>2</v>
      </c>
      <c r="AA415" s="209">
        <f t="shared" si="779"/>
        <v>0.18181818181818182</v>
      </c>
      <c r="AB415" s="192" t="s">
        <v>43</v>
      </c>
      <c r="AC415" s="193">
        <v>2</v>
      </c>
      <c r="AD415" s="209">
        <f t="shared" si="780"/>
        <v>0.33333333333333331</v>
      </c>
      <c r="AE415" s="193" t="s">
        <v>43</v>
      </c>
      <c r="AF415" s="193">
        <v>2</v>
      </c>
      <c r="AG415" s="209">
        <f t="shared" si="781"/>
        <v>0.2857142857142857</v>
      </c>
      <c r="AH415" s="193" t="s">
        <v>43</v>
      </c>
      <c r="AI415" s="193">
        <v>2</v>
      </c>
      <c r="AJ415" s="209">
        <f t="shared" si="782"/>
        <v>0.5</v>
      </c>
      <c r="AK415" s="193" t="s">
        <v>43</v>
      </c>
      <c r="AL415" s="193">
        <v>2</v>
      </c>
      <c r="AM415" s="209">
        <f t="shared" si="783"/>
        <v>0.25</v>
      </c>
      <c r="AN415" s="193" t="s">
        <v>43</v>
      </c>
      <c r="AO415" s="193">
        <v>2</v>
      </c>
      <c r="AP415" s="209">
        <f t="shared" si="784"/>
        <v>0.33333333333333331</v>
      </c>
      <c r="AQ415" s="193" t="s">
        <v>43</v>
      </c>
      <c r="AR415" s="193">
        <v>2</v>
      </c>
      <c r="AS415" s="209">
        <f t="shared" si="785"/>
        <v>0.25</v>
      </c>
      <c r="AT415" s="193" t="s">
        <v>43</v>
      </c>
      <c r="AU415" s="193">
        <v>2</v>
      </c>
      <c r="AV415" s="209">
        <f t="shared" si="788"/>
        <v>0.25</v>
      </c>
      <c r="AW415" s="193" t="s">
        <v>43</v>
      </c>
      <c r="AX415" s="193"/>
      <c r="AY415" s="209">
        <f t="shared" si="789"/>
        <v>0</v>
      </c>
      <c r="AZ415" s="193" t="s">
        <v>43</v>
      </c>
      <c r="BA415" s="193"/>
      <c r="BB415" s="209">
        <f t="shared" si="790"/>
        <v>0</v>
      </c>
      <c r="BD415" s="218" t="s">
        <v>43</v>
      </c>
      <c r="BE415" s="108">
        <f t="shared" si="786"/>
        <v>28</v>
      </c>
      <c r="BF415" s="184">
        <f t="shared" si="787"/>
        <v>0.31111111111111112</v>
      </c>
    </row>
    <row r="416" spans="7:58">
      <c r="G416" t="s">
        <v>185</v>
      </c>
      <c r="H416">
        <f>SUM(H411:H415)</f>
        <v>2</v>
      </c>
      <c r="I416" s="134"/>
      <c r="J416" t="s">
        <v>185</v>
      </c>
      <c r="K416">
        <f>SUM(K411:K415)</f>
        <v>3</v>
      </c>
      <c r="L416" s="134"/>
      <c r="M416" t="s">
        <v>185</v>
      </c>
      <c r="N416">
        <f>SUM(N411:N415)</f>
        <v>4</v>
      </c>
      <c r="O416" s="134"/>
      <c r="P416" t="s">
        <v>185</v>
      </c>
      <c r="Q416">
        <f>SUM(Q411:Q415)</f>
        <v>7</v>
      </c>
      <c r="R416" s="134"/>
      <c r="S416" t="s">
        <v>185</v>
      </c>
      <c r="T416">
        <f>SUM(T411:T415)</f>
        <v>11</v>
      </c>
      <c r="U416" s="134"/>
      <c r="V416" t="s">
        <v>185</v>
      </c>
      <c r="W416">
        <f>SUM(W411:W415)</f>
        <v>7</v>
      </c>
      <c r="X416" s="209"/>
      <c r="Y416" t="s">
        <v>185</v>
      </c>
      <c r="Z416">
        <f>SUM(Z411:Z415)</f>
        <v>11</v>
      </c>
      <c r="AB416" t="s">
        <v>185</v>
      </c>
      <c r="AC416">
        <f>SUM(AC411:AC415)</f>
        <v>6</v>
      </c>
      <c r="AD416" s="134"/>
      <c r="AE416" t="s">
        <v>185</v>
      </c>
      <c r="AF416">
        <f>SUM(AF411:AF415)</f>
        <v>7</v>
      </c>
      <c r="AG416" s="134"/>
      <c r="AH416" t="s">
        <v>185</v>
      </c>
      <c r="AI416">
        <f>SUM(AI411:AI415)</f>
        <v>4</v>
      </c>
      <c r="AJ416" s="134"/>
      <c r="AK416" t="s">
        <v>185</v>
      </c>
      <c r="AL416">
        <f>SUM(AL411:AL415)</f>
        <v>8</v>
      </c>
      <c r="AM416" s="134"/>
      <c r="AN416" t="s">
        <v>185</v>
      </c>
      <c r="AO416">
        <f>SUM(AO411:AO415)</f>
        <v>6</v>
      </c>
      <c r="AP416" s="134"/>
      <c r="AQ416" t="s">
        <v>185</v>
      </c>
      <c r="AR416">
        <f>SUM(AR411:AR415)</f>
        <v>8</v>
      </c>
      <c r="AS416" s="134"/>
      <c r="AT416" t="s">
        <v>185</v>
      </c>
      <c r="AU416">
        <f>SUM(AU411:AU415)</f>
        <v>6</v>
      </c>
      <c r="AV416" s="134"/>
      <c r="AW416" t="s">
        <v>185</v>
      </c>
      <c r="AX416">
        <f>SUM(AX411:AX415)</f>
        <v>0</v>
      </c>
      <c r="AY416" s="134"/>
      <c r="AZ416" t="s">
        <v>185</v>
      </c>
      <c r="BA416">
        <f>SUM(BA411:BA415)</f>
        <v>0</v>
      </c>
      <c r="BB416" s="134"/>
      <c r="BD416" s="204" t="s">
        <v>185</v>
      </c>
      <c r="BE416" s="220">
        <f>SUM(BE411:BE415)</f>
        <v>90</v>
      </c>
      <c r="BF416" s="216">
        <f>SUM(BF411:BF415)</f>
        <v>1</v>
      </c>
    </row>
    <row r="417" spans="7:58">
      <c r="I417" s="134"/>
      <c r="L417" s="134"/>
      <c r="O417" s="134"/>
      <c r="R417" s="134"/>
      <c r="U417" s="134"/>
      <c r="X417" s="134"/>
      <c r="AD417" s="134"/>
      <c r="AG417" s="134"/>
      <c r="AJ417" s="134"/>
      <c r="AM417" s="134"/>
      <c r="AP417" s="134"/>
      <c r="AS417" s="134"/>
      <c r="AV417" s="134"/>
      <c r="AY417" s="134"/>
      <c r="BB417" s="134"/>
    </row>
    <row r="418" spans="7:58" ht="76.5">
      <c r="G418" s="187" t="s">
        <v>189</v>
      </c>
      <c r="H418" s="188" t="s">
        <v>190</v>
      </c>
      <c r="I418" s="188" t="s">
        <v>191</v>
      </c>
      <c r="J418" s="187" t="s">
        <v>189</v>
      </c>
      <c r="K418" s="188" t="s">
        <v>190</v>
      </c>
      <c r="L418" s="188" t="s">
        <v>191</v>
      </c>
      <c r="M418" s="187" t="s">
        <v>189</v>
      </c>
      <c r="N418" s="188" t="s">
        <v>190</v>
      </c>
      <c r="O418" s="188" t="s">
        <v>191</v>
      </c>
      <c r="P418" s="187" t="s">
        <v>189</v>
      </c>
      <c r="Q418" s="188" t="s">
        <v>190</v>
      </c>
      <c r="R418" s="188" t="s">
        <v>191</v>
      </c>
      <c r="S418" s="187" t="s">
        <v>189</v>
      </c>
      <c r="T418" s="188" t="s">
        <v>190</v>
      </c>
      <c r="U418" s="188" t="s">
        <v>191</v>
      </c>
      <c r="V418" s="187" t="s">
        <v>189</v>
      </c>
      <c r="W418" s="188" t="s">
        <v>190</v>
      </c>
      <c r="X418" s="188" t="s">
        <v>191</v>
      </c>
      <c r="Y418" s="187" t="s">
        <v>189</v>
      </c>
      <c r="Z418" s="188" t="s">
        <v>190</v>
      </c>
      <c r="AA418" s="188" t="s">
        <v>191</v>
      </c>
      <c r="AB418" s="187" t="s">
        <v>189</v>
      </c>
      <c r="AC418" s="188" t="s">
        <v>190</v>
      </c>
      <c r="AD418" s="188" t="s">
        <v>191</v>
      </c>
      <c r="AE418" s="187" t="s">
        <v>189</v>
      </c>
      <c r="AF418" s="188" t="s">
        <v>190</v>
      </c>
      <c r="AG418" s="188" t="s">
        <v>191</v>
      </c>
      <c r="AH418" s="187" t="s">
        <v>192</v>
      </c>
      <c r="AI418" s="188" t="s">
        <v>193</v>
      </c>
      <c r="AJ418" s="188" t="s">
        <v>194</v>
      </c>
      <c r="AK418" s="187" t="s">
        <v>192</v>
      </c>
      <c r="AL418" s="188" t="s">
        <v>193</v>
      </c>
      <c r="AM418" s="189" t="s">
        <v>194</v>
      </c>
      <c r="AN418" s="187" t="s">
        <v>192</v>
      </c>
      <c r="AO418" s="188" t="s">
        <v>193</v>
      </c>
      <c r="AP418" s="189" t="s">
        <v>194</v>
      </c>
      <c r="AQ418" s="187" t="s">
        <v>192</v>
      </c>
      <c r="AR418" s="188" t="s">
        <v>193</v>
      </c>
      <c r="AS418" s="189" t="s">
        <v>194</v>
      </c>
      <c r="AT418" s="187" t="s">
        <v>192</v>
      </c>
      <c r="AU418" s="188" t="s">
        <v>193</v>
      </c>
      <c r="AV418" s="189" t="s">
        <v>194</v>
      </c>
      <c r="AW418" s="187" t="s">
        <v>192</v>
      </c>
      <c r="AX418" s="188" t="s">
        <v>193</v>
      </c>
      <c r="AY418" s="189" t="s">
        <v>194</v>
      </c>
      <c r="AZ418" s="187" t="s">
        <v>192</v>
      </c>
      <c r="BA418" s="188" t="s">
        <v>193</v>
      </c>
      <c r="BB418" s="189" t="s">
        <v>194</v>
      </c>
      <c r="BD418" s="187" t="s">
        <v>195</v>
      </c>
      <c r="BE418" s="188" t="s">
        <v>196</v>
      </c>
      <c r="BF418" s="189" t="s">
        <v>197</v>
      </c>
    </row>
    <row r="419" spans="7:58">
      <c r="G419" s="192">
        <v>0.5</v>
      </c>
      <c r="H419" s="194">
        <f>(G185/2)</f>
        <v>63500</v>
      </c>
      <c r="I419" s="238">
        <f>H419/H408</f>
        <v>0.19418960244648317</v>
      </c>
      <c r="J419" s="192">
        <v>0.5</v>
      </c>
      <c r="K419" s="194">
        <f>(J185/2)</f>
        <v>63500</v>
      </c>
      <c r="L419" s="238">
        <f>K419/K408</f>
        <v>1.5106257654233702E-2</v>
      </c>
      <c r="M419" s="192">
        <v>0.5</v>
      </c>
      <c r="N419" s="194">
        <f>(M185/2)</f>
        <v>63500</v>
      </c>
      <c r="O419" s="238">
        <f>N419/N408</f>
        <v>6.9438369346513859E-2</v>
      </c>
      <c r="P419" s="192">
        <v>0.5</v>
      </c>
      <c r="Q419" s="194">
        <f>(P185/2)</f>
        <v>63500</v>
      </c>
      <c r="R419" s="238">
        <f>Q419/Q408</f>
        <v>3.1423198733174978E-2</v>
      </c>
      <c r="S419" s="192">
        <v>2.5</v>
      </c>
      <c r="T419" s="194">
        <f>S215+S189+(S185/2)</f>
        <v>244116</v>
      </c>
      <c r="U419" s="238">
        <f>T419/T408</f>
        <v>5.7339099907948707E-2</v>
      </c>
      <c r="V419" s="192">
        <v>1.5</v>
      </c>
      <c r="W419" s="194">
        <f>V223+(V185/2)</f>
        <v>183497</v>
      </c>
      <c r="X419" s="238">
        <f>W419/W408</f>
        <v>3.7179996065137173E-2</v>
      </c>
      <c r="Y419" s="192">
        <v>1</v>
      </c>
      <c r="Z419" s="194">
        <f>(Y188/2)+(Y185/2)</f>
        <v>188500</v>
      </c>
      <c r="AA419" s="238">
        <f>Z419/Z408</f>
        <v>3.0051914083729894E-2</v>
      </c>
      <c r="AB419" s="192">
        <v>0.5</v>
      </c>
      <c r="AC419" s="194">
        <f>(AB185/2)</f>
        <v>63500</v>
      </c>
      <c r="AD419" s="238">
        <f>AC419/AC408</f>
        <v>1.6672075245407696E-2</v>
      </c>
      <c r="AE419" s="192">
        <v>3</v>
      </c>
      <c r="AF419" s="194">
        <f>(AE185/2)+AE152+(AE140/2)+AE130</f>
        <v>133315</v>
      </c>
      <c r="AG419" s="238">
        <f>AF419/AF408</f>
        <v>0.33596260222017815</v>
      </c>
      <c r="AH419" s="192">
        <v>0.5</v>
      </c>
      <c r="AI419" s="194">
        <f>(AH185/2)</f>
        <v>63500</v>
      </c>
      <c r="AJ419" s="238">
        <f>AI419/AI408</f>
        <v>9.2047755245163766E-3</v>
      </c>
      <c r="AK419" s="192">
        <v>2</v>
      </c>
      <c r="AL419" s="194">
        <f>(AK185/2)+AK131+AK132+AK133</f>
        <v>4299500</v>
      </c>
      <c r="AM419" s="237">
        <f>AL419/AL408</f>
        <v>0.78427960375045991</v>
      </c>
      <c r="AN419" s="192">
        <v>1.5</v>
      </c>
      <c r="AO419" s="194">
        <f>(AN185/2)+AN155</f>
        <v>63500</v>
      </c>
      <c r="AP419" s="237">
        <f>AO419/AO408</f>
        <v>1.2848321017829827E-2</v>
      </c>
      <c r="AQ419" s="192">
        <v>1.5</v>
      </c>
      <c r="AR419" s="194">
        <f>(AQ185/2)+AQ157+(AQ145/2)</f>
        <v>63500</v>
      </c>
      <c r="AS419" s="237">
        <f>AR419/AR408</f>
        <v>1.2345775023038966E-2</v>
      </c>
      <c r="AT419" s="192">
        <v>2.5</v>
      </c>
      <c r="AU419" s="194">
        <f>(AT185/2)+AT154+(AT145/2)</f>
        <v>502700</v>
      </c>
      <c r="AV419" s="237">
        <f>AU419/AU408</f>
        <v>8.748390240506769E-2</v>
      </c>
      <c r="AW419" s="192"/>
      <c r="AX419" s="194">
        <f>(AW185/2)+AW154+(AW145/2)</f>
        <v>0</v>
      </c>
      <c r="AY419" s="237" t="e">
        <f>AX419/AX408</f>
        <v>#DIV/0!</v>
      </c>
      <c r="AZ419" s="192"/>
      <c r="BA419" s="194">
        <f>(AZ185/2)+AZ154+(AZ145/2)</f>
        <v>0</v>
      </c>
      <c r="BB419" s="237" t="e">
        <f>BA419/BA408</f>
        <v>#DIV/0!</v>
      </c>
      <c r="BD419" s="240">
        <f>SUM(AQ419,AN419,AK419,AH419,AE419,AB419,Y419,V419,S419,P419,M419,J419,G419,AT419,AW419,AZ419)</f>
        <v>18.5</v>
      </c>
      <c r="BE419" s="194">
        <f>SUM(AR419,AO419,AL419,AI419,AF419,AC419,Z419,W419,T419,Q419,N419,K419,H419,AU419,AX419,BA419)</f>
        <v>6059628</v>
      </c>
      <c r="BF419" s="209">
        <f>BE419/BE408</f>
        <v>0.10947974668372536</v>
      </c>
    </row>
    <row r="420" spans="7:58" ht="76.5">
      <c r="BF420" s="181" t="s">
        <v>198</v>
      </c>
    </row>
    <row r="421" spans="7:58" ht="106.5">
      <c r="AB421" s="1" t="s">
        <v>199</v>
      </c>
      <c r="AC421" s="1" t="s">
        <v>200</v>
      </c>
      <c r="BF421" s="184">
        <f>BE371/BE372</f>
        <v>6.9227830571605947E-2</v>
      </c>
    </row>
    <row r="422" spans="7:58">
      <c r="AC422" s="396">
        <f>4864371+3643736+3752050</f>
        <v>12260157</v>
      </c>
    </row>
    <row r="426" spans="7:58">
      <c r="AC426">
        <f>12260157-2138203</f>
        <v>10121954</v>
      </c>
    </row>
  </sheetData>
  <sheetProtection selectLockedCells="1"/>
  <mergeCells count="1715">
    <mergeCell ref="AI290:AI291"/>
    <mergeCell ref="AJ290:AJ291"/>
    <mergeCell ref="AK290:AK291"/>
    <mergeCell ref="AL290:AL291"/>
    <mergeCell ref="AM290:AM291"/>
    <mergeCell ref="AN290:AN291"/>
    <mergeCell ref="AO290:AO291"/>
    <mergeCell ref="AP290:AP291"/>
    <mergeCell ref="AQ290:AQ291"/>
    <mergeCell ref="AR290:AR291"/>
    <mergeCell ref="AS290:AS291"/>
    <mergeCell ref="AT290:AT291"/>
    <mergeCell ref="AU290:AU291"/>
    <mergeCell ref="AV290:AV291"/>
    <mergeCell ref="BC290:BC291"/>
    <mergeCell ref="BD290:BD291"/>
    <mergeCell ref="A292:A302"/>
    <mergeCell ref="B292:B302"/>
    <mergeCell ref="C292:C302"/>
    <mergeCell ref="D292:D302"/>
    <mergeCell ref="E292:E302"/>
    <mergeCell ref="R290:R291"/>
    <mergeCell ref="S290:S291"/>
    <mergeCell ref="T290:T291"/>
    <mergeCell ref="U290:U291"/>
    <mergeCell ref="V290:V291"/>
    <mergeCell ref="W290:W291"/>
    <mergeCell ref="X290:X291"/>
    <mergeCell ref="Y290:Y291"/>
    <mergeCell ref="Z290:Z291"/>
    <mergeCell ref="AA290:AA291"/>
    <mergeCell ref="AB290:AB291"/>
    <mergeCell ref="AC290:AC291"/>
    <mergeCell ref="AD290:AD291"/>
    <mergeCell ref="AE290:AE291"/>
    <mergeCell ref="AF290:AF291"/>
    <mergeCell ref="AG290:AG291"/>
    <mergeCell ref="AH290:AH291"/>
    <mergeCell ref="A290:A291"/>
    <mergeCell ref="B290:B291"/>
    <mergeCell ref="C290:C291"/>
    <mergeCell ref="D290:D291"/>
    <mergeCell ref="E290:E291"/>
    <mergeCell ref="F290:F291"/>
    <mergeCell ref="G290:G291"/>
    <mergeCell ref="H290:H291"/>
    <mergeCell ref="I290:I291"/>
    <mergeCell ref="J290:J291"/>
    <mergeCell ref="K290:K291"/>
    <mergeCell ref="L290:L291"/>
    <mergeCell ref="M290:M291"/>
    <mergeCell ref="N290:N291"/>
    <mergeCell ref="O290:O291"/>
    <mergeCell ref="P290:P291"/>
    <mergeCell ref="Q290:Q291"/>
    <mergeCell ref="AI238:AI239"/>
    <mergeCell ref="AJ238:AJ239"/>
    <mergeCell ref="AK238:AK239"/>
    <mergeCell ref="AL238:AL239"/>
    <mergeCell ref="AM238:AM239"/>
    <mergeCell ref="AN238:AN239"/>
    <mergeCell ref="AO238:AO239"/>
    <mergeCell ref="AP238:AP239"/>
    <mergeCell ref="AQ238:AQ239"/>
    <mergeCell ref="AR238:AR239"/>
    <mergeCell ref="AS238:AS239"/>
    <mergeCell ref="AT238:AT239"/>
    <mergeCell ref="AU238:AU239"/>
    <mergeCell ref="AV238:AV239"/>
    <mergeCell ref="BC238:BC239"/>
    <mergeCell ref="BD238:BD239"/>
    <mergeCell ref="A240:A250"/>
    <mergeCell ref="B240:B250"/>
    <mergeCell ref="C240:C250"/>
    <mergeCell ref="D240:D250"/>
    <mergeCell ref="E240:E250"/>
    <mergeCell ref="R238:R239"/>
    <mergeCell ref="S238:S239"/>
    <mergeCell ref="T238:T239"/>
    <mergeCell ref="U238:U239"/>
    <mergeCell ref="V238:V239"/>
    <mergeCell ref="W238:W239"/>
    <mergeCell ref="X238:X239"/>
    <mergeCell ref="Y238:Y239"/>
    <mergeCell ref="Z238:Z239"/>
    <mergeCell ref="AA238:AA239"/>
    <mergeCell ref="AB238:AB239"/>
    <mergeCell ref="AC238:AC239"/>
    <mergeCell ref="AD238:AD239"/>
    <mergeCell ref="AE238:AE239"/>
    <mergeCell ref="AF238:AF239"/>
    <mergeCell ref="AG238:AG239"/>
    <mergeCell ref="AH238:AH239"/>
    <mergeCell ref="A238:A239"/>
    <mergeCell ref="B238:B239"/>
    <mergeCell ref="C238:C239"/>
    <mergeCell ref="D238:D239"/>
    <mergeCell ref="E238:E239"/>
    <mergeCell ref="F238:F239"/>
    <mergeCell ref="G238:G239"/>
    <mergeCell ref="H238:H239"/>
    <mergeCell ref="I238:I239"/>
    <mergeCell ref="J238:J239"/>
    <mergeCell ref="K238:K239"/>
    <mergeCell ref="L238:L239"/>
    <mergeCell ref="M238:M239"/>
    <mergeCell ref="N238:N239"/>
    <mergeCell ref="O238:O239"/>
    <mergeCell ref="P238:P239"/>
    <mergeCell ref="Q238:Q239"/>
    <mergeCell ref="AI52:AI53"/>
    <mergeCell ref="AJ52:AJ53"/>
    <mergeCell ref="AK52:AK53"/>
    <mergeCell ref="AL52:AL53"/>
    <mergeCell ref="AM52:AM53"/>
    <mergeCell ref="AN52:AN53"/>
    <mergeCell ref="AO52:AO53"/>
    <mergeCell ref="AP52:AP53"/>
    <mergeCell ref="AQ52:AQ53"/>
    <mergeCell ref="AR52:AR53"/>
    <mergeCell ref="AS52:AS53"/>
    <mergeCell ref="AT52:AT53"/>
    <mergeCell ref="AU52:AU53"/>
    <mergeCell ref="AV52:AV53"/>
    <mergeCell ref="BC52:BC53"/>
    <mergeCell ref="BD52:BD53"/>
    <mergeCell ref="A54:A64"/>
    <mergeCell ref="B54:B64"/>
    <mergeCell ref="C54:C64"/>
    <mergeCell ref="D54:D64"/>
    <mergeCell ref="E54:E64"/>
    <mergeCell ref="R52:R53"/>
    <mergeCell ref="S52:S53"/>
    <mergeCell ref="T52:T53"/>
    <mergeCell ref="U52:U53"/>
    <mergeCell ref="V52:V53"/>
    <mergeCell ref="W52:W53"/>
    <mergeCell ref="X52:X53"/>
    <mergeCell ref="Y52:Y53"/>
    <mergeCell ref="Z52:Z53"/>
    <mergeCell ref="AA52:AA53"/>
    <mergeCell ref="AB52:AB53"/>
    <mergeCell ref="AC52:AC53"/>
    <mergeCell ref="AD52:AD53"/>
    <mergeCell ref="AE52:AE53"/>
    <mergeCell ref="AF52:AF53"/>
    <mergeCell ref="AG52:AG53"/>
    <mergeCell ref="AH52:AH53"/>
    <mergeCell ref="A52:A53"/>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AI251:AI252"/>
    <mergeCell ref="AJ251:AJ252"/>
    <mergeCell ref="AK251:AK252"/>
    <mergeCell ref="AL251:AL252"/>
    <mergeCell ref="AM251:AM252"/>
    <mergeCell ref="AN251:AN252"/>
    <mergeCell ref="AO251:AO252"/>
    <mergeCell ref="AP251:AP252"/>
    <mergeCell ref="AQ251:AQ252"/>
    <mergeCell ref="AR251:AR252"/>
    <mergeCell ref="AS251:AS252"/>
    <mergeCell ref="AT251:AT252"/>
    <mergeCell ref="AU251:AU252"/>
    <mergeCell ref="AV251:AV252"/>
    <mergeCell ref="BC251:BC252"/>
    <mergeCell ref="BD251:BD252"/>
    <mergeCell ref="A253:A263"/>
    <mergeCell ref="B253:B263"/>
    <mergeCell ref="C253:C263"/>
    <mergeCell ref="D253:D263"/>
    <mergeCell ref="E253:E263"/>
    <mergeCell ref="R251:R252"/>
    <mergeCell ref="S251:S252"/>
    <mergeCell ref="T251:T252"/>
    <mergeCell ref="U251:U252"/>
    <mergeCell ref="V251:V252"/>
    <mergeCell ref="W251:W252"/>
    <mergeCell ref="X251:X252"/>
    <mergeCell ref="Y251:Y252"/>
    <mergeCell ref="Z251:Z252"/>
    <mergeCell ref="AA251:AA252"/>
    <mergeCell ref="AB251:AB252"/>
    <mergeCell ref="AC251:AC252"/>
    <mergeCell ref="AD251:AD252"/>
    <mergeCell ref="AE251:AE252"/>
    <mergeCell ref="AF251:AF252"/>
    <mergeCell ref="AG251:AG252"/>
    <mergeCell ref="AH251:AH252"/>
    <mergeCell ref="A251:A252"/>
    <mergeCell ref="B251:B252"/>
    <mergeCell ref="C251:C252"/>
    <mergeCell ref="D251:D252"/>
    <mergeCell ref="E251:E252"/>
    <mergeCell ref="F251:F252"/>
    <mergeCell ref="G251:G252"/>
    <mergeCell ref="H251:H252"/>
    <mergeCell ref="I251:I252"/>
    <mergeCell ref="J251:J252"/>
    <mergeCell ref="K251:K252"/>
    <mergeCell ref="L251:L252"/>
    <mergeCell ref="M251:M252"/>
    <mergeCell ref="N251:N252"/>
    <mergeCell ref="O251:O252"/>
    <mergeCell ref="P251:P252"/>
    <mergeCell ref="Q251:Q252"/>
    <mergeCell ref="AI225:AI226"/>
    <mergeCell ref="AJ225:AJ226"/>
    <mergeCell ref="AK225:AK226"/>
    <mergeCell ref="AL225:AL226"/>
    <mergeCell ref="AM225:AM226"/>
    <mergeCell ref="AN225:AN226"/>
    <mergeCell ref="AO225:AO226"/>
    <mergeCell ref="AP225:AP226"/>
    <mergeCell ref="AQ225:AQ226"/>
    <mergeCell ref="AR225:AR226"/>
    <mergeCell ref="AS225:AS226"/>
    <mergeCell ref="AT225:AT226"/>
    <mergeCell ref="AU225:AU226"/>
    <mergeCell ref="AV225:AV226"/>
    <mergeCell ref="BC225:BC226"/>
    <mergeCell ref="BD225:BD226"/>
    <mergeCell ref="A227:A237"/>
    <mergeCell ref="B227:B237"/>
    <mergeCell ref="C227:C237"/>
    <mergeCell ref="D227:D237"/>
    <mergeCell ref="E227:E237"/>
    <mergeCell ref="R225:R226"/>
    <mergeCell ref="S225:S226"/>
    <mergeCell ref="T225:T226"/>
    <mergeCell ref="U225:U226"/>
    <mergeCell ref="V225:V226"/>
    <mergeCell ref="W225:W226"/>
    <mergeCell ref="X225:X226"/>
    <mergeCell ref="Y225:Y226"/>
    <mergeCell ref="Z225:Z226"/>
    <mergeCell ref="AA225:AA226"/>
    <mergeCell ref="AB225:AB226"/>
    <mergeCell ref="AC225:AC226"/>
    <mergeCell ref="AD225:AD226"/>
    <mergeCell ref="AE225:AE226"/>
    <mergeCell ref="AF225:AF226"/>
    <mergeCell ref="AG225:AG226"/>
    <mergeCell ref="AH225:AH226"/>
    <mergeCell ref="A225:A226"/>
    <mergeCell ref="B225:B226"/>
    <mergeCell ref="C225:C226"/>
    <mergeCell ref="D225:D226"/>
    <mergeCell ref="E225:E226"/>
    <mergeCell ref="F225:F226"/>
    <mergeCell ref="G225:G226"/>
    <mergeCell ref="H225:H226"/>
    <mergeCell ref="I225:I226"/>
    <mergeCell ref="J225:J226"/>
    <mergeCell ref="K225:K226"/>
    <mergeCell ref="L225:L226"/>
    <mergeCell ref="M225:M226"/>
    <mergeCell ref="N225:N226"/>
    <mergeCell ref="O225:O226"/>
    <mergeCell ref="P225:P226"/>
    <mergeCell ref="Q225:Q226"/>
    <mergeCell ref="AI264:AI265"/>
    <mergeCell ref="AJ264:AJ265"/>
    <mergeCell ref="AK264:AK265"/>
    <mergeCell ref="AL264:AL265"/>
    <mergeCell ref="AM264:AM265"/>
    <mergeCell ref="AN264:AN265"/>
    <mergeCell ref="AO264:AO265"/>
    <mergeCell ref="AP264:AP265"/>
    <mergeCell ref="AQ264:AQ265"/>
    <mergeCell ref="AR264:AR265"/>
    <mergeCell ref="AS264:AS265"/>
    <mergeCell ref="AT264:AT265"/>
    <mergeCell ref="AU264:AU265"/>
    <mergeCell ref="AV264:AV265"/>
    <mergeCell ref="BC264:BC265"/>
    <mergeCell ref="BD264:BD265"/>
    <mergeCell ref="A266:A276"/>
    <mergeCell ref="B266:B276"/>
    <mergeCell ref="C266:C276"/>
    <mergeCell ref="D266:D276"/>
    <mergeCell ref="E266:E276"/>
    <mergeCell ref="R264:R265"/>
    <mergeCell ref="S264:S265"/>
    <mergeCell ref="T264:T265"/>
    <mergeCell ref="U264:U265"/>
    <mergeCell ref="V264:V265"/>
    <mergeCell ref="W264:W265"/>
    <mergeCell ref="X264:X265"/>
    <mergeCell ref="Y264:Y265"/>
    <mergeCell ref="Z264:Z265"/>
    <mergeCell ref="AA264:AA265"/>
    <mergeCell ref="AB264:AB265"/>
    <mergeCell ref="AC264:AC265"/>
    <mergeCell ref="AD264:AD265"/>
    <mergeCell ref="AE264:AE265"/>
    <mergeCell ref="AF264:AF265"/>
    <mergeCell ref="AG264:AG265"/>
    <mergeCell ref="AH264:AH265"/>
    <mergeCell ref="A264:A265"/>
    <mergeCell ref="B264:B265"/>
    <mergeCell ref="C264:C265"/>
    <mergeCell ref="D264:D265"/>
    <mergeCell ref="E264:E265"/>
    <mergeCell ref="F264:F265"/>
    <mergeCell ref="G264:G265"/>
    <mergeCell ref="H264:H265"/>
    <mergeCell ref="I264:I265"/>
    <mergeCell ref="J264:J265"/>
    <mergeCell ref="K264:K265"/>
    <mergeCell ref="L264:L265"/>
    <mergeCell ref="M264:M265"/>
    <mergeCell ref="N264:N265"/>
    <mergeCell ref="O264:O265"/>
    <mergeCell ref="P264:P265"/>
    <mergeCell ref="Q264:Q265"/>
    <mergeCell ref="AI17:AI18"/>
    <mergeCell ref="AJ17:AJ18"/>
    <mergeCell ref="AK17:AK18"/>
    <mergeCell ref="AL17:AL18"/>
    <mergeCell ref="AM17:AM18"/>
    <mergeCell ref="AN17:AN18"/>
    <mergeCell ref="AO17:AO18"/>
    <mergeCell ref="AP17:AP18"/>
    <mergeCell ref="AQ17:AQ18"/>
    <mergeCell ref="AR17:AR18"/>
    <mergeCell ref="AS17:AS18"/>
    <mergeCell ref="AT17:AT18"/>
    <mergeCell ref="AU17:AU18"/>
    <mergeCell ref="AV17:AV18"/>
    <mergeCell ref="BC17:BC18"/>
    <mergeCell ref="BD17:BD18"/>
    <mergeCell ref="A19:A28"/>
    <mergeCell ref="B19:B28"/>
    <mergeCell ref="C19:C28"/>
    <mergeCell ref="D19:D28"/>
    <mergeCell ref="E19:E28"/>
    <mergeCell ref="R17:R18"/>
    <mergeCell ref="S17:S18"/>
    <mergeCell ref="T17:T18"/>
    <mergeCell ref="U17:U18"/>
    <mergeCell ref="V17:V18"/>
    <mergeCell ref="W17:W18"/>
    <mergeCell ref="X17:X18"/>
    <mergeCell ref="Y17:Y18"/>
    <mergeCell ref="Z17:Z18"/>
    <mergeCell ref="AA17:AA18"/>
    <mergeCell ref="AB17:AB18"/>
    <mergeCell ref="AC17:AC18"/>
    <mergeCell ref="AD17:AD18"/>
    <mergeCell ref="AE17:AE18"/>
    <mergeCell ref="AF17:AF18"/>
    <mergeCell ref="AG17:AG18"/>
    <mergeCell ref="AH17:AH18"/>
    <mergeCell ref="A17:A18"/>
    <mergeCell ref="B17:B18"/>
    <mergeCell ref="C17:C18"/>
    <mergeCell ref="D17:D18"/>
    <mergeCell ref="E17:E18"/>
    <mergeCell ref="F17:F18"/>
    <mergeCell ref="G17:G18"/>
    <mergeCell ref="H17:H18"/>
    <mergeCell ref="I17:I18"/>
    <mergeCell ref="J17:J18"/>
    <mergeCell ref="K17:K18"/>
    <mergeCell ref="L17:L18"/>
    <mergeCell ref="M17:M18"/>
    <mergeCell ref="N17:N18"/>
    <mergeCell ref="O17:O18"/>
    <mergeCell ref="P17:P18"/>
    <mergeCell ref="Q17:Q18"/>
    <mergeCell ref="AI29:AI30"/>
    <mergeCell ref="AJ29:AJ30"/>
    <mergeCell ref="AK29:AK30"/>
    <mergeCell ref="AL29:AL30"/>
    <mergeCell ref="AM29:AM30"/>
    <mergeCell ref="AN29:AN30"/>
    <mergeCell ref="AO29:AO30"/>
    <mergeCell ref="AP29:AP30"/>
    <mergeCell ref="AQ29:AQ30"/>
    <mergeCell ref="AR29:AR30"/>
    <mergeCell ref="AS29:AS30"/>
    <mergeCell ref="BC29:BC30"/>
    <mergeCell ref="BD29:BD30"/>
    <mergeCell ref="A31:A40"/>
    <mergeCell ref="B31:B40"/>
    <mergeCell ref="C31:C40"/>
    <mergeCell ref="D31:D40"/>
    <mergeCell ref="E31:E40"/>
    <mergeCell ref="R29:R30"/>
    <mergeCell ref="S29:S30"/>
    <mergeCell ref="T29:T30"/>
    <mergeCell ref="U29:U30"/>
    <mergeCell ref="V29:V30"/>
    <mergeCell ref="W29:W30"/>
    <mergeCell ref="X29:X30"/>
    <mergeCell ref="Y29:Y30"/>
    <mergeCell ref="Z29:Z30"/>
    <mergeCell ref="AA29:AA30"/>
    <mergeCell ref="AB29:AB30"/>
    <mergeCell ref="AC29:AC30"/>
    <mergeCell ref="AD29:AD30"/>
    <mergeCell ref="AE29:AE30"/>
    <mergeCell ref="AF29:AF30"/>
    <mergeCell ref="AG29:AG30"/>
    <mergeCell ref="AH29:AH30"/>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O30"/>
    <mergeCell ref="P29:P30"/>
    <mergeCell ref="Q29:Q30"/>
    <mergeCell ref="BD125:BD126"/>
    <mergeCell ref="A127:A136"/>
    <mergeCell ref="B127:B136"/>
    <mergeCell ref="C127:C136"/>
    <mergeCell ref="D127:D136"/>
    <mergeCell ref="E127:E136"/>
    <mergeCell ref="AC125:AC126"/>
    <mergeCell ref="AD125:AD126"/>
    <mergeCell ref="AE125:AE126"/>
    <mergeCell ref="AF125:AF126"/>
    <mergeCell ref="AG125:AG126"/>
    <mergeCell ref="AH125:AH126"/>
    <mergeCell ref="AI125:AI126"/>
    <mergeCell ref="AJ125:AJ126"/>
    <mergeCell ref="AK125:AK126"/>
    <mergeCell ref="AL125:AL126"/>
    <mergeCell ref="AM125:AM126"/>
    <mergeCell ref="AN125:AN126"/>
    <mergeCell ref="AO125:AO126"/>
    <mergeCell ref="AP125:AP126"/>
    <mergeCell ref="AQ125:AQ126"/>
    <mergeCell ref="AR125:AR126"/>
    <mergeCell ref="AS125:AS126"/>
    <mergeCell ref="L125:L126"/>
    <mergeCell ref="M125:M126"/>
    <mergeCell ref="N125:N126"/>
    <mergeCell ref="O125:O126"/>
    <mergeCell ref="P125:P126"/>
    <mergeCell ref="Q125:Q126"/>
    <mergeCell ref="R125:R126"/>
    <mergeCell ref="Z174:Z175"/>
    <mergeCell ref="AA174:AA175"/>
    <mergeCell ref="AB174:AB175"/>
    <mergeCell ref="AC174:AC175"/>
    <mergeCell ref="AD174:AD175"/>
    <mergeCell ref="AE174:AE175"/>
    <mergeCell ref="T174:T175"/>
    <mergeCell ref="U174:U175"/>
    <mergeCell ref="V174:V175"/>
    <mergeCell ref="W174:W175"/>
    <mergeCell ref="X174:X175"/>
    <mergeCell ref="Y174:Y175"/>
    <mergeCell ref="AF149:AF150"/>
    <mergeCell ref="BC125:BC126"/>
    <mergeCell ref="BC186:BC187"/>
    <mergeCell ref="AB199:AB200"/>
    <mergeCell ref="AC199:AC200"/>
    <mergeCell ref="AD199:AD200"/>
    <mergeCell ref="AE199:AE200"/>
    <mergeCell ref="BC199:BC200"/>
    <mergeCell ref="AP161:AP162"/>
    <mergeCell ref="AN174:AN175"/>
    <mergeCell ref="AO174:AO175"/>
    <mergeCell ref="AP174:AP175"/>
    <mergeCell ref="AM137:AM138"/>
    <mergeCell ref="AJ174:AJ175"/>
    <mergeCell ref="AA149:AA150"/>
    <mergeCell ref="AJ149:AJ150"/>
    <mergeCell ref="AK149:AK150"/>
    <mergeCell ref="U199:U200"/>
    <mergeCell ref="V199:V200"/>
    <mergeCell ref="W199:W200"/>
    <mergeCell ref="AM100:AM101"/>
    <mergeCell ref="AH303:AH304"/>
    <mergeCell ref="AI303:AI304"/>
    <mergeCell ref="AJ303:AJ304"/>
    <mergeCell ref="AK303:AK304"/>
    <mergeCell ref="AL303:AL304"/>
    <mergeCell ref="AM303:AM304"/>
    <mergeCell ref="AH352:AJ352"/>
    <mergeCell ref="AK352:AM352"/>
    <mergeCell ref="AL174:AL175"/>
    <mergeCell ref="AM174:AM175"/>
    <mergeCell ref="AH186:AH187"/>
    <mergeCell ref="AI186:AI187"/>
    <mergeCell ref="AJ186:AJ187"/>
    <mergeCell ref="AK186:AK187"/>
    <mergeCell ref="AL186:AL187"/>
    <mergeCell ref="AM186:AM187"/>
    <mergeCell ref="AH199:AH200"/>
    <mergeCell ref="AI199:AI200"/>
    <mergeCell ref="AJ199:AJ200"/>
    <mergeCell ref="AK199:AK200"/>
    <mergeCell ref="AL199:AL200"/>
    <mergeCell ref="AM199:AM200"/>
    <mergeCell ref="AH174:AH175"/>
    <mergeCell ref="AI174:AI175"/>
    <mergeCell ref="AK174:AK175"/>
    <mergeCell ref="AJ212:AJ213"/>
    <mergeCell ref="AK212:AK213"/>
    <mergeCell ref="AL212:AL213"/>
    <mergeCell ref="AM212:AM213"/>
    <mergeCell ref="AH277:AH278"/>
    <mergeCell ref="AI277:AI278"/>
    <mergeCell ref="AH4:AJ4"/>
    <mergeCell ref="AK4:AM4"/>
    <mergeCell ref="AH5:AH6"/>
    <mergeCell ref="AI5:AI6"/>
    <mergeCell ref="AJ5:AJ6"/>
    <mergeCell ref="AK5:AK6"/>
    <mergeCell ref="AL5:AL6"/>
    <mergeCell ref="AM5:AM6"/>
    <mergeCell ref="Z186:Z187"/>
    <mergeCell ref="AA186:AA187"/>
    <mergeCell ref="AB186:AB187"/>
    <mergeCell ref="AC186:AC187"/>
    <mergeCell ref="AD186:AD187"/>
    <mergeCell ref="AE186:AE187"/>
    <mergeCell ref="AF186:AF187"/>
    <mergeCell ref="AG186:AG187"/>
    <mergeCell ref="AF161:AF162"/>
    <mergeCell ref="AG161:AG162"/>
    <mergeCell ref="AF113:AF114"/>
    <mergeCell ref="AG113:AG114"/>
    <mergeCell ref="AC76:AC77"/>
    <mergeCell ref="AD76:AD77"/>
    <mergeCell ref="AE76:AE77"/>
    <mergeCell ref="AH113:AH114"/>
    <mergeCell ref="AI113:AI114"/>
    <mergeCell ref="AJ113:AJ114"/>
    <mergeCell ref="AK113:AK114"/>
    <mergeCell ref="AL113:AL114"/>
    <mergeCell ref="AM113:AM114"/>
    <mergeCell ref="AC149:AC150"/>
    <mergeCell ref="AD149:AD150"/>
    <mergeCell ref="AE149:AE150"/>
    <mergeCell ref="BD186:BD187"/>
    <mergeCell ref="A188:A198"/>
    <mergeCell ref="B188:B198"/>
    <mergeCell ref="C188:C198"/>
    <mergeCell ref="D188:D198"/>
    <mergeCell ref="E188:E198"/>
    <mergeCell ref="Y212:Y213"/>
    <mergeCell ref="Z212:Z213"/>
    <mergeCell ref="M186:M187"/>
    <mergeCell ref="N186:N187"/>
    <mergeCell ref="O186:O187"/>
    <mergeCell ref="P186:P187"/>
    <mergeCell ref="Q186:Q187"/>
    <mergeCell ref="R186:R187"/>
    <mergeCell ref="S186:S187"/>
    <mergeCell ref="T186:T187"/>
    <mergeCell ref="U186:U187"/>
    <mergeCell ref="V186:V187"/>
    <mergeCell ref="W186:W187"/>
    <mergeCell ref="X186:X187"/>
    <mergeCell ref="Y186:Y187"/>
    <mergeCell ref="AF199:AF200"/>
    <mergeCell ref="AG199:AG200"/>
    <mergeCell ref="BD199:BD200"/>
    <mergeCell ref="K212:K213"/>
    <mergeCell ref="L212:L213"/>
    <mergeCell ref="M212:M213"/>
    <mergeCell ref="N212:N213"/>
    <mergeCell ref="O212:O213"/>
    <mergeCell ref="P212:P213"/>
    <mergeCell ref="Q212:Q213"/>
    <mergeCell ref="BC212:BC213"/>
    <mergeCell ref="D186:D187"/>
    <mergeCell ref="E186:E187"/>
    <mergeCell ref="F186:F187"/>
    <mergeCell ref="G186:G187"/>
    <mergeCell ref="H186:H187"/>
    <mergeCell ref="I186:I187"/>
    <mergeCell ref="J186:J187"/>
    <mergeCell ref="K186:K187"/>
    <mergeCell ref="L186:L187"/>
    <mergeCell ref="A201:A211"/>
    <mergeCell ref="B201:B211"/>
    <mergeCell ref="C201:C211"/>
    <mergeCell ref="D201:D211"/>
    <mergeCell ref="E201:E211"/>
    <mergeCell ref="A212:A213"/>
    <mergeCell ref="B212:B213"/>
    <mergeCell ref="C212:C213"/>
    <mergeCell ref="D212:D213"/>
    <mergeCell ref="E212:E213"/>
    <mergeCell ref="F212:F213"/>
    <mergeCell ref="G212:G213"/>
    <mergeCell ref="H212:H213"/>
    <mergeCell ref="I212:I213"/>
    <mergeCell ref="J212:J213"/>
    <mergeCell ref="H199:H200"/>
    <mergeCell ref="I199:I200"/>
    <mergeCell ref="J199:J200"/>
    <mergeCell ref="K199:K200"/>
    <mergeCell ref="L199:L200"/>
    <mergeCell ref="A186:A187"/>
    <mergeCell ref="B186:B187"/>
    <mergeCell ref="C186:C187"/>
    <mergeCell ref="X199:X200"/>
    <mergeCell ref="Q199:Q200"/>
    <mergeCell ref="BD212:BD213"/>
    <mergeCell ref="BD277:BD278"/>
    <mergeCell ref="A279:A289"/>
    <mergeCell ref="B279:B289"/>
    <mergeCell ref="C279:C289"/>
    <mergeCell ref="D279:D289"/>
    <mergeCell ref="E279:E289"/>
    <mergeCell ref="R277:R278"/>
    <mergeCell ref="S277:S278"/>
    <mergeCell ref="T277:T278"/>
    <mergeCell ref="U277:U278"/>
    <mergeCell ref="V277:V278"/>
    <mergeCell ref="W277:W278"/>
    <mergeCell ref="X277:X278"/>
    <mergeCell ref="Y277:Y278"/>
    <mergeCell ref="Z277:Z278"/>
    <mergeCell ref="AA277:AA278"/>
    <mergeCell ref="AB277:AB278"/>
    <mergeCell ref="AC277:AC278"/>
    <mergeCell ref="AL277:AL278"/>
    <mergeCell ref="AM277:AM278"/>
    <mergeCell ref="X212:X213"/>
    <mergeCell ref="AD277:AD278"/>
    <mergeCell ref="AE277:AE278"/>
    <mergeCell ref="AF277:AF278"/>
    <mergeCell ref="AG277:AG278"/>
    <mergeCell ref="R212:R213"/>
    <mergeCell ref="BC277:BC278"/>
    <mergeCell ref="A277:A278"/>
    <mergeCell ref="B277:B278"/>
    <mergeCell ref="C277:C278"/>
    <mergeCell ref="D277:D278"/>
    <mergeCell ref="E277:E278"/>
    <mergeCell ref="AA212:AA213"/>
    <mergeCell ref="AB212:AB213"/>
    <mergeCell ref="O277:O278"/>
    <mergeCell ref="P277:P278"/>
    <mergeCell ref="Q277:Q278"/>
    <mergeCell ref="J352:L352"/>
    <mergeCell ref="M352:O352"/>
    <mergeCell ref="P352:R352"/>
    <mergeCell ref="S352:U352"/>
    <mergeCell ref="V352:X352"/>
    <mergeCell ref="R329:R330"/>
    <mergeCell ref="S329:S330"/>
    <mergeCell ref="T329:T330"/>
    <mergeCell ref="U329:U330"/>
    <mergeCell ref="V329:V330"/>
    <mergeCell ref="W329:W330"/>
    <mergeCell ref="X329:X330"/>
    <mergeCell ref="T316:T317"/>
    <mergeCell ref="U316:U317"/>
    <mergeCell ref="V316:V317"/>
    <mergeCell ref="W316:W317"/>
    <mergeCell ref="X316:X317"/>
    <mergeCell ref="R316:R317"/>
    <mergeCell ref="S316:S317"/>
    <mergeCell ref="S212:S213"/>
    <mergeCell ref="T212:T213"/>
    <mergeCell ref="U212:U213"/>
    <mergeCell ref="V212:V213"/>
    <mergeCell ref="W212:W213"/>
    <mergeCell ref="BC352:BD352"/>
    <mergeCell ref="D362:F362"/>
    <mergeCell ref="G362:I362"/>
    <mergeCell ref="J362:L362"/>
    <mergeCell ref="M362:O362"/>
    <mergeCell ref="P362:R362"/>
    <mergeCell ref="S362:U362"/>
    <mergeCell ref="V362:X362"/>
    <mergeCell ref="Y362:AA362"/>
    <mergeCell ref="AB362:AD362"/>
    <mergeCell ref="AE362:AG362"/>
    <mergeCell ref="BC362:BD362"/>
    <mergeCell ref="W303:W304"/>
    <mergeCell ref="X303:X304"/>
    <mergeCell ref="Y303:Y304"/>
    <mergeCell ref="Z303:Z304"/>
    <mergeCell ref="AA303:AA304"/>
    <mergeCell ref="AF303:AF304"/>
    <mergeCell ref="AG303:AG304"/>
    <mergeCell ref="BC303:BC304"/>
    <mergeCell ref="BD303:BD304"/>
    <mergeCell ref="V303:V304"/>
    <mergeCell ref="AB303:AB304"/>
    <mergeCell ref="AC303:AC304"/>
    <mergeCell ref="AD303:AD304"/>
    <mergeCell ref="AE303:AE304"/>
    <mergeCell ref="D359:F359"/>
    <mergeCell ref="F329:F330"/>
    <mergeCell ref="U303:U304"/>
    <mergeCell ref="AB352:AD352"/>
    <mergeCell ref="AE352:AG352"/>
    <mergeCell ref="AK316:AK317"/>
    <mergeCell ref="B115:B124"/>
    <mergeCell ref="C115:C124"/>
    <mergeCell ref="D115:D124"/>
    <mergeCell ref="D161:D162"/>
    <mergeCell ref="E161:E162"/>
    <mergeCell ref="A305:A315"/>
    <mergeCell ref="B305:B315"/>
    <mergeCell ref="C305:C315"/>
    <mergeCell ref="D305:D315"/>
    <mergeCell ref="E305:E315"/>
    <mergeCell ref="A303:A304"/>
    <mergeCell ref="B303:B304"/>
    <mergeCell ref="C303:C304"/>
    <mergeCell ref="D303:D304"/>
    <mergeCell ref="E303:E304"/>
    <mergeCell ref="F303:F304"/>
    <mergeCell ref="G303:G304"/>
    <mergeCell ref="A199:A200"/>
    <mergeCell ref="B199:B200"/>
    <mergeCell ref="C199:C200"/>
    <mergeCell ref="D199:D200"/>
    <mergeCell ref="E199:E200"/>
    <mergeCell ref="F199:F200"/>
    <mergeCell ref="G199:G200"/>
    <mergeCell ref="A214:A224"/>
    <mergeCell ref="B214:B224"/>
    <mergeCell ref="C214:C224"/>
    <mergeCell ref="D214:D224"/>
    <mergeCell ref="E214:E224"/>
    <mergeCell ref="C125:C126"/>
    <mergeCell ref="D125:D126"/>
    <mergeCell ref="A149:A150"/>
    <mergeCell ref="L161:L162"/>
    <mergeCell ref="M161:M162"/>
    <mergeCell ref="N161:N162"/>
    <mergeCell ref="O161:O162"/>
    <mergeCell ref="P161:P162"/>
    <mergeCell ref="Q161:Q162"/>
    <mergeCell ref="M113:M114"/>
    <mergeCell ref="N113:N114"/>
    <mergeCell ref="O113:O114"/>
    <mergeCell ref="AB149:AB150"/>
    <mergeCell ref="T149:T150"/>
    <mergeCell ref="U149:U150"/>
    <mergeCell ref="V149:V150"/>
    <mergeCell ref="W149:W150"/>
    <mergeCell ref="X149:X150"/>
    <mergeCell ref="S113:S114"/>
    <mergeCell ref="T113:T114"/>
    <mergeCell ref="U113:U114"/>
    <mergeCell ref="R161:R162"/>
    <mergeCell ref="M199:M200"/>
    <mergeCell ref="N199:N200"/>
    <mergeCell ref="O199:O200"/>
    <mergeCell ref="P199:P200"/>
    <mergeCell ref="AA199:AA200"/>
    <mergeCell ref="R199:R200"/>
    <mergeCell ref="S199:S200"/>
    <mergeCell ref="T199:T200"/>
    <mergeCell ref="AH100:AH101"/>
    <mergeCell ref="AI100:AI101"/>
    <mergeCell ref="AJ100:AJ101"/>
    <mergeCell ref="AK100:AK101"/>
    <mergeCell ref="AL100:AL101"/>
    <mergeCell ref="A163:A173"/>
    <mergeCell ref="B163:B173"/>
    <mergeCell ref="C163:C173"/>
    <mergeCell ref="D163:D173"/>
    <mergeCell ref="E163:E173"/>
    <mergeCell ref="J100:J101"/>
    <mergeCell ref="K100:K101"/>
    <mergeCell ref="L100:L101"/>
    <mergeCell ref="M100:M101"/>
    <mergeCell ref="N100:N101"/>
    <mergeCell ref="O100:O101"/>
    <mergeCell ref="P100:P101"/>
    <mergeCell ref="Q100:Q101"/>
    <mergeCell ref="A151:A160"/>
    <mergeCell ref="B151:B160"/>
    <mergeCell ref="C161:C162"/>
    <mergeCell ref="A115:A124"/>
    <mergeCell ref="A125:A126"/>
    <mergeCell ref="B125:B126"/>
    <mergeCell ref="B149:B150"/>
    <mergeCell ref="C149:C150"/>
    <mergeCell ref="A161:A162"/>
    <mergeCell ref="B161:B162"/>
    <mergeCell ref="D149:D150"/>
    <mergeCell ref="F161:F162"/>
    <mergeCell ref="Z113:Z114"/>
    <mergeCell ref="E115:E124"/>
    <mergeCell ref="E125:E126"/>
    <mergeCell ref="F125:F126"/>
    <mergeCell ref="G125:G126"/>
    <mergeCell ref="H125:H126"/>
    <mergeCell ref="I125:I126"/>
    <mergeCell ref="J125:J126"/>
    <mergeCell ref="K125:K126"/>
    <mergeCell ref="G161:G162"/>
    <mergeCell ref="H161:H162"/>
    <mergeCell ref="I161:I162"/>
    <mergeCell ref="J161:J162"/>
    <mergeCell ref="K161:K162"/>
    <mergeCell ref="Q137:Q138"/>
    <mergeCell ref="R137:R138"/>
    <mergeCell ref="S137:S138"/>
    <mergeCell ref="Z149:Z150"/>
    <mergeCell ref="V161:V162"/>
    <mergeCell ref="W161:W162"/>
    <mergeCell ref="X161:X162"/>
    <mergeCell ref="Y161:Y162"/>
    <mergeCell ref="Z161:Z162"/>
    <mergeCell ref="A137:A138"/>
    <mergeCell ref="B137:B138"/>
    <mergeCell ref="C137:C138"/>
    <mergeCell ref="BC113:BC114"/>
    <mergeCell ref="R113:R114"/>
    <mergeCell ref="BD113:BD114"/>
    <mergeCell ref="A113:A114"/>
    <mergeCell ref="B113:B114"/>
    <mergeCell ref="C113:C114"/>
    <mergeCell ref="D113:D114"/>
    <mergeCell ref="E113:E114"/>
    <mergeCell ref="F113:F114"/>
    <mergeCell ref="G113:G114"/>
    <mergeCell ref="H113:H114"/>
    <mergeCell ref="I113:I114"/>
    <mergeCell ref="J113:J114"/>
    <mergeCell ref="K113:K114"/>
    <mergeCell ref="L113:L114"/>
    <mergeCell ref="P113:P114"/>
    <mergeCell ref="Q113:Q114"/>
    <mergeCell ref="AN113:AN114"/>
    <mergeCell ref="AO113:AO114"/>
    <mergeCell ref="AP113:AP114"/>
    <mergeCell ref="AA113:AA114"/>
    <mergeCell ref="AB113:AB114"/>
    <mergeCell ref="AC113:AC114"/>
    <mergeCell ref="AD113:AD114"/>
    <mergeCell ref="AE113:AE114"/>
    <mergeCell ref="AQ113:AQ114"/>
    <mergeCell ref="AR113:AR114"/>
    <mergeCell ref="AS113:AS114"/>
    <mergeCell ref="V113:V114"/>
    <mergeCell ref="W113:W114"/>
    <mergeCell ref="X113:X114"/>
    <mergeCell ref="Y113:Y114"/>
    <mergeCell ref="BD100:BD101"/>
    <mergeCell ref="A102:A112"/>
    <mergeCell ref="B102:B112"/>
    <mergeCell ref="C102:C112"/>
    <mergeCell ref="D102:D112"/>
    <mergeCell ref="E102:E112"/>
    <mergeCell ref="R100:R101"/>
    <mergeCell ref="S100:S101"/>
    <mergeCell ref="T100:T101"/>
    <mergeCell ref="U100:U101"/>
    <mergeCell ref="V100:V101"/>
    <mergeCell ref="W100:W101"/>
    <mergeCell ref="X100:X101"/>
    <mergeCell ref="Y100:Y101"/>
    <mergeCell ref="Z100:Z101"/>
    <mergeCell ref="AA100:AA101"/>
    <mergeCell ref="AB100:AB101"/>
    <mergeCell ref="AC100:AC101"/>
    <mergeCell ref="AD100:AD101"/>
    <mergeCell ref="AE100:AE101"/>
    <mergeCell ref="AF100:AF101"/>
    <mergeCell ref="AG100:AG101"/>
    <mergeCell ref="BC100:BC101"/>
    <mergeCell ref="A100:A101"/>
    <mergeCell ref="B100:B101"/>
    <mergeCell ref="C100:C101"/>
    <mergeCell ref="D100:D101"/>
    <mergeCell ref="E100:E101"/>
    <mergeCell ref="F100:F101"/>
    <mergeCell ref="G100:G101"/>
    <mergeCell ref="H100:H101"/>
    <mergeCell ref="I100:I101"/>
    <mergeCell ref="A90:A99"/>
    <mergeCell ref="B90:B99"/>
    <mergeCell ref="C90:C99"/>
    <mergeCell ref="D90:D99"/>
    <mergeCell ref="E90:E99"/>
    <mergeCell ref="Y88:Y89"/>
    <mergeCell ref="X88:X89"/>
    <mergeCell ref="A88:A89"/>
    <mergeCell ref="B88:B89"/>
    <mergeCell ref="C88:C89"/>
    <mergeCell ref="D88:D89"/>
    <mergeCell ref="E88:E89"/>
    <mergeCell ref="F88:F89"/>
    <mergeCell ref="N88:N89"/>
    <mergeCell ref="O88:O89"/>
    <mergeCell ref="P88:P89"/>
    <mergeCell ref="AH88:AH89"/>
    <mergeCell ref="Q88:Q89"/>
    <mergeCell ref="F76:F77"/>
    <mergeCell ref="G76:G77"/>
    <mergeCell ref="H76:H77"/>
    <mergeCell ref="I76:I77"/>
    <mergeCell ref="J76:J77"/>
    <mergeCell ref="K76:K77"/>
    <mergeCell ref="L76:L77"/>
    <mergeCell ref="M76:M77"/>
    <mergeCell ref="N76:N77"/>
    <mergeCell ref="O76:O77"/>
    <mergeCell ref="P76:P77"/>
    <mergeCell ref="Q76:Q77"/>
    <mergeCell ref="T76:T77"/>
    <mergeCell ref="U76:U77"/>
    <mergeCell ref="BC88:BC89"/>
    <mergeCell ref="BD88:BD89"/>
    <mergeCell ref="Z88:Z89"/>
    <mergeCell ref="AA88:AA89"/>
    <mergeCell ref="AB88:AB89"/>
    <mergeCell ref="AC88:AC89"/>
    <mergeCell ref="AD88:AD89"/>
    <mergeCell ref="S88:S89"/>
    <mergeCell ref="T88:T89"/>
    <mergeCell ref="U88:U89"/>
    <mergeCell ref="V88:V89"/>
    <mergeCell ref="W88:W89"/>
    <mergeCell ref="AI88:AI89"/>
    <mergeCell ref="AJ88:AJ89"/>
    <mergeCell ref="AK88:AK89"/>
    <mergeCell ref="AL88:AL89"/>
    <mergeCell ref="AM88:AM89"/>
    <mergeCell ref="AW76:AW77"/>
    <mergeCell ref="I65:I66"/>
    <mergeCell ref="J65:J66"/>
    <mergeCell ref="K65:K66"/>
    <mergeCell ref="L65:L66"/>
    <mergeCell ref="M65:M66"/>
    <mergeCell ref="N65:N66"/>
    <mergeCell ref="O65:O66"/>
    <mergeCell ref="P65:P66"/>
    <mergeCell ref="Q65:Q66"/>
    <mergeCell ref="AH65:AH66"/>
    <mergeCell ref="AI65:AI66"/>
    <mergeCell ref="AJ65:AJ66"/>
    <mergeCell ref="AK65:AK66"/>
    <mergeCell ref="AL65:AL66"/>
    <mergeCell ref="BC76:BC77"/>
    <mergeCell ref="BD76:BD77"/>
    <mergeCell ref="A78:A87"/>
    <mergeCell ref="B78:B87"/>
    <mergeCell ref="C78:C87"/>
    <mergeCell ref="D78:D87"/>
    <mergeCell ref="E78:E87"/>
    <mergeCell ref="AH76:AH77"/>
    <mergeCell ref="AI76:AI77"/>
    <mergeCell ref="AJ76:AJ77"/>
    <mergeCell ref="AK76:AK77"/>
    <mergeCell ref="AL76:AL77"/>
    <mergeCell ref="AM76:AM77"/>
    <mergeCell ref="A76:A77"/>
    <mergeCell ref="B76:B77"/>
    <mergeCell ref="C76:C77"/>
    <mergeCell ref="D76:D77"/>
    <mergeCell ref="E76:E77"/>
    <mergeCell ref="AC5:AC6"/>
    <mergeCell ref="AD5:AD6"/>
    <mergeCell ref="AE5:AE6"/>
    <mergeCell ref="AF5:AF6"/>
    <mergeCell ref="AG5:AG6"/>
    <mergeCell ref="BC5:BC6"/>
    <mergeCell ref="A5:A6"/>
    <mergeCell ref="B5:B6"/>
    <mergeCell ref="C5:C6"/>
    <mergeCell ref="D5:D6"/>
    <mergeCell ref="E5:E6"/>
    <mergeCell ref="F5:F6"/>
    <mergeCell ref="G5:G6"/>
    <mergeCell ref="H5:H6"/>
    <mergeCell ref="BD65:BD66"/>
    <mergeCell ref="A67:A75"/>
    <mergeCell ref="B67:B75"/>
    <mergeCell ref="C67:C75"/>
    <mergeCell ref="D67:D75"/>
    <mergeCell ref="E67:E75"/>
    <mergeCell ref="R65:R66"/>
    <mergeCell ref="S65:S66"/>
    <mergeCell ref="T65:T66"/>
    <mergeCell ref="BC65:BC66"/>
    <mergeCell ref="A65:A66"/>
    <mergeCell ref="B65:B66"/>
    <mergeCell ref="C65:C66"/>
    <mergeCell ref="D65:D66"/>
    <mergeCell ref="E65:E66"/>
    <mergeCell ref="F65:F66"/>
    <mergeCell ref="G65:G66"/>
    <mergeCell ref="H65:H66"/>
    <mergeCell ref="L5:L6"/>
    <mergeCell ref="M5:M6"/>
    <mergeCell ref="N5:N6"/>
    <mergeCell ref="O5:O6"/>
    <mergeCell ref="P5:P6"/>
    <mergeCell ref="Q5:Q6"/>
    <mergeCell ref="G4:I4"/>
    <mergeCell ref="J4:L4"/>
    <mergeCell ref="M4:O4"/>
    <mergeCell ref="P4:R4"/>
    <mergeCell ref="S4:U4"/>
    <mergeCell ref="V4:X4"/>
    <mergeCell ref="Y4:AA4"/>
    <mergeCell ref="AB4:AD4"/>
    <mergeCell ref="AM65:AM66"/>
    <mergeCell ref="BD5:BD6"/>
    <mergeCell ref="A7:A16"/>
    <mergeCell ref="B7:B16"/>
    <mergeCell ref="C7:C16"/>
    <mergeCell ref="D7:D16"/>
    <mergeCell ref="E7:E16"/>
    <mergeCell ref="R5:R6"/>
    <mergeCell ref="S5:S6"/>
    <mergeCell ref="T5:T6"/>
    <mergeCell ref="U5:U6"/>
    <mergeCell ref="V5:V6"/>
    <mergeCell ref="W5:W6"/>
    <mergeCell ref="X5:X6"/>
    <mergeCell ref="Y5:Y6"/>
    <mergeCell ref="Z5:Z6"/>
    <mergeCell ref="AA5:AA6"/>
    <mergeCell ref="AB5:AB6"/>
    <mergeCell ref="AE4:AG4"/>
    <mergeCell ref="A1:BD2"/>
    <mergeCell ref="A3:BD3"/>
    <mergeCell ref="A4:F4"/>
    <mergeCell ref="BD174:BD175"/>
    <mergeCell ref="A176:A185"/>
    <mergeCell ref="B176:B185"/>
    <mergeCell ref="C176:C185"/>
    <mergeCell ref="D176:D185"/>
    <mergeCell ref="E176:E185"/>
    <mergeCell ref="AG174:AG175"/>
    <mergeCell ref="BC174:BC175"/>
    <mergeCell ref="P174:P175"/>
    <mergeCell ref="Q174:Q175"/>
    <mergeCell ref="R174:R175"/>
    <mergeCell ref="S174:S175"/>
    <mergeCell ref="O174:O175"/>
    <mergeCell ref="I174:I175"/>
    <mergeCell ref="J174:J175"/>
    <mergeCell ref="K174:K175"/>
    <mergeCell ref="L174:L175"/>
    <mergeCell ref="M174:M175"/>
    <mergeCell ref="N174:N175"/>
    <mergeCell ref="G174:G175"/>
    <mergeCell ref="H174:H175"/>
    <mergeCell ref="A174:A175"/>
    <mergeCell ref="B174:B175"/>
    <mergeCell ref="C174:C175"/>
    <mergeCell ref="D174:D175"/>
    <mergeCell ref="I5:I6"/>
    <mergeCell ref="J5:J6"/>
    <mergeCell ref="K5:K6"/>
    <mergeCell ref="E174:E175"/>
    <mergeCell ref="F174:F175"/>
    <mergeCell ref="S161:S162"/>
    <mergeCell ref="T161:T162"/>
    <mergeCell ref="U161:U162"/>
    <mergeCell ref="S125:S126"/>
    <mergeCell ref="R149:R150"/>
    <mergeCell ref="H329:H330"/>
    <mergeCell ref="I329:I330"/>
    <mergeCell ref="J329:J330"/>
    <mergeCell ref="K329:K330"/>
    <mergeCell ref="L329:L330"/>
    <mergeCell ref="M329:M330"/>
    <mergeCell ref="AN362:AP362"/>
    <mergeCell ref="AN161:AN162"/>
    <mergeCell ref="AO161:AO162"/>
    <mergeCell ref="S149:S150"/>
    <mergeCell ref="AH362:AJ362"/>
    <mergeCell ref="AK362:AM362"/>
    <mergeCell ref="D354:F354"/>
    <mergeCell ref="D352:F352"/>
    <mergeCell ref="G352:I352"/>
    <mergeCell ref="F277:F278"/>
    <mergeCell ref="G277:G278"/>
    <mergeCell ref="H277:H278"/>
    <mergeCell ref="I277:I278"/>
    <mergeCell ref="J277:J278"/>
    <mergeCell ref="K277:K278"/>
    <mergeCell ref="L277:L278"/>
    <mergeCell ref="M277:M278"/>
    <mergeCell ref="N277:N278"/>
    <mergeCell ref="Y352:AA352"/>
    <mergeCell ref="D366:F366"/>
    <mergeCell ref="D357:F357"/>
    <mergeCell ref="D358:F358"/>
    <mergeCell ref="D361:F361"/>
    <mergeCell ref="D363:F363"/>
    <mergeCell ref="D364:F364"/>
    <mergeCell ref="D365:F365"/>
    <mergeCell ref="D353:F353"/>
    <mergeCell ref="D355:F355"/>
    <mergeCell ref="M303:M304"/>
    <mergeCell ref="N303:N304"/>
    <mergeCell ref="O303:O304"/>
    <mergeCell ref="P303:P304"/>
    <mergeCell ref="Q303:Q304"/>
    <mergeCell ref="R303:R304"/>
    <mergeCell ref="S303:S304"/>
    <mergeCell ref="T303:T304"/>
    <mergeCell ref="D360:F360"/>
    <mergeCell ref="H303:H304"/>
    <mergeCell ref="I303:I304"/>
    <mergeCell ref="J303:J304"/>
    <mergeCell ref="K303:K304"/>
    <mergeCell ref="L303:L304"/>
    <mergeCell ref="AN352:AP352"/>
    <mergeCell ref="AN277:AN278"/>
    <mergeCell ref="AO277:AO278"/>
    <mergeCell ref="AP277:AP278"/>
    <mergeCell ref="AN303:AN304"/>
    <mergeCell ref="AO303:AO304"/>
    <mergeCell ref="AP303:AP304"/>
    <mergeCell ref="AP316:AP317"/>
    <mergeCell ref="AO186:AO187"/>
    <mergeCell ref="AP186:AP187"/>
    <mergeCell ref="AN199:AN200"/>
    <mergeCell ref="AO199:AO200"/>
    <mergeCell ref="AP199:AP200"/>
    <mergeCell ref="AN212:AN213"/>
    <mergeCell ref="AO212:AO213"/>
    <mergeCell ref="AP212:AP213"/>
    <mergeCell ref="AP329:AP330"/>
    <mergeCell ref="AS5:AS6"/>
    <mergeCell ref="AQ65:AQ66"/>
    <mergeCell ref="AR65:AR66"/>
    <mergeCell ref="AS65:AS66"/>
    <mergeCell ref="AQ76:AQ77"/>
    <mergeCell ref="AR76:AR77"/>
    <mergeCell ref="AS76:AS77"/>
    <mergeCell ref="AQ88:AQ89"/>
    <mergeCell ref="AR88:AR89"/>
    <mergeCell ref="AS88:AS89"/>
    <mergeCell ref="AQ100:AQ101"/>
    <mergeCell ref="AR100:AR101"/>
    <mergeCell ref="AS100:AS101"/>
    <mergeCell ref="AN4:AP4"/>
    <mergeCell ref="AN5:AN6"/>
    <mergeCell ref="AO5:AO6"/>
    <mergeCell ref="AP5:AP6"/>
    <mergeCell ref="AQ4:AS4"/>
    <mergeCell ref="AQ5:AQ6"/>
    <mergeCell ref="AR5:AR6"/>
    <mergeCell ref="AN65:AN66"/>
    <mergeCell ref="AO65:AO66"/>
    <mergeCell ref="AP65:AP66"/>
    <mergeCell ref="AN76:AN77"/>
    <mergeCell ref="AO76:AO77"/>
    <mergeCell ref="AP76:AP77"/>
    <mergeCell ref="AN88:AN89"/>
    <mergeCell ref="AO88:AO89"/>
    <mergeCell ref="AP88:AP89"/>
    <mergeCell ref="AO100:AO101"/>
    <mergeCell ref="AP100:AP101"/>
    <mergeCell ref="AN100:AN101"/>
    <mergeCell ref="AQ362:AS362"/>
    <mergeCell ref="AQ161:AQ162"/>
    <mergeCell ref="AQ316:AQ317"/>
    <mergeCell ref="AR316:AR317"/>
    <mergeCell ref="AS316:AS317"/>
    <mergeCell ref="D356:F356"/>
    <mergeCell ref="AQ186:AQ187"/>
    <mergeCell ref="AR186:AR187"/>
    <mergeCell ref="AS186:AS187"/>
    <mergeCell ref="AQ199:AQ200"/>
    <mergeCell ref="AR199:AR200"/>
    <mergeCell ref="AS199:AS200"/>
    <mergeCell ref="AQ212:AQ213"/>
    <mergeCell ref="AR212:AR213"/>
    <mergeCell ref="AS212:AS213"/>
    <mergeCell ref="AQ277:AQ278"/>
    <mergeCell ref="AR277:AR278"/>
    <mergeCell ref="AS277:AS278"/>
    <mergeCell ref="AQ303:AQ304"/>
    <mergeCell ref="AR303:AR304"/>
    <mergeCell ref="AS303:AS304"/>
    <mergeCell ref="AQ352:AS352"/>
    <mergeCell ref="AN186:AN187"/>
    <mergeCell ref="AK277:AK278"/>
    <mergeCell ref="AL316:AL317"/>
    <mergeCell ref="AM316:AM317"/>
    <mergeCell ref="AN316:AN317"/>
    <mergeCell ref="AO316:AO317"/>
    <mergeCell ref="Y316:Y317"/>
    <mergeCell ref="Z316:Z317"/>
    <mergeCell ref="AA316:AA317"/>
    <mergeCell ref="AB316:AB317"/>
    <mergeCell ref="AL149:AL150"/>
    <mergeCell ref="AH137:AH138"/>
    <mergeCell ref="AI137:AI138"/>
    <mergeCell ref="AJ137:AJ138"/>
    <mergeCell ref="AN149:AN150"/>
    <mergeCell ref="AO149:AO150"/>
    <mergeCell ref="AP149:AP150"/>
    <mergeCell ref="AQ149:AQ150"/>
    <mergeCell ref="AR149:AR150"/>
    <mergeCell ref="AS149:AS150"/>
    <mergeCell ref="BC149:BC150"/>
    <mergeCell ref="BD149:BD150"/>
    <mergeCell ref="AQ174:AQ175"/>
    <mergeCell ref="AR174:AR175"/>
    <mergeCell ref="AS174:AS175"/>
    <mergeCell ref="BC161:BC162"/>
    <mergeCell ref="BD161:BD162"/>
    <mergeCell ref="AR161:AR162"/>
    <mergeCell ref="AS161:AS162"/>
    <mergeCell ref="AH161:AH162"/>
    <mergeCell ref="AI161:AI162"/>
    <mergeCell ref="AJ161:AJ162"/>
    <mergeCell ref="AK161:AK162"/>
    <mergeCell ref="AL161:AL162"/>
    <mergeCell ref="AM161:AM162"/>
    <mergeCell ref="AM149:AM150"/>
    <mergeCell ref="AK137:AK138"/>
    <mergeCell ref="AL137:AL138"/>
    <mergeCell ref="AT174:AT175"/>
    <mergeCell ref="AU174:AU175"/>
    <mergeCell ref="AV174:AV175"/>
    <mergeCell ref="AW149:AW150"/>
    <mergeCell ref="D137:D138"/>
    <mergeCell ref="E137:E138"/>
    <mergeCell ref="F137:F138"/>
    <mergeCell ref="G137:G138"/>
    <mergeCell ref="H137:H138"/>
    <mergeCell ref="I137:I138"/>
    <mergeCell ref="J137:J138"/>
    <mergeCell ref="K137:K138"/>
    <mergeCell ref="L137:L138"/>
    <mergeCell ref="M137:M138"/>
    <mergeCell ref="N137:N138"/>
    <mergeCell ref="AG149:AG150"/>
    <mergeCell ref="AH149:AH150"/>
    <mergeCell ref="AI149:AI150"/>
    <mergeCell ref="E149:E150"/>
    <mergeCell ref="F149:F150"/>
    <mergeCell ref="G149:G150"/>
    <mergeCell ref="H149:H150"/>
    <mergeCell ref="I149:I150"/>
    <mergeCell ref="J149:J150"/>
    <mergeCell ref="K149:K150"/>
    <mergeCell ref="L149:L150"/>
    <mergeCell ref="M149:M150"/>
    <mergeCell ref="N149:N150"/>
    <mergeCell ref="O149:O150"/>
    <mergeCell ref="P149:P150"/>
    <mergeCell ref="Q149:Q150"/>
    <mergeCell ref="Y149:Y150"/>
    <mergeCell ref="Q41:Q42"/>
    <mergeCell ref="R41:R42"/>
    <mergeCell ref="S41:S42"/>
    <mergeCell ref="T137:T138"/>
    <mergeCell ref="U137:U138"/>
    <mergeCell ref="V137:V138"/>
    <mergeCell ref="W137:W138"/>
    <mergeCell ref="X137:X138"/>
    <mergeCell ref="Y137:Y138"/>
    <mergeCell ref="Z137:Z138"/>
    <mergeCell ref="AA137:AA138"/>
    <mergeCell ref="AB137:AB138"/>
    <mergeCell ref="AC137:AC138"/>
    <mergeCell ref="AD137:AD138"/>
    <mergeCell ref="AE137:AE138"/>
    <mergeCell ref="C151:C160"/>
    <mergeCell ref="D151:D160"/>
    <mergeCell ref="E151:E160"/>
    <mergeCell ref="R88:R89"/>
    <mergeCell ref="G88:G89"/>
    <mergeCell ref="H88:H89"/>
    <mergeCell ref="I88:I89"/>
    <mergeCell ref="J88:J89"/>
    <mergeCell ref="K88:K89"/>
    <mergeCell ref="M88:M89"/>
    <mergeCell ref="L88:L89"/>
    <mergeCell ref="V76:V77"/>
    <mergeCell ref="W76:W77"/>
    <mergeCell ref="X76:X77"/>
    <mergeCell ref="Y76:Y77"/>
    <mergeCell ref="Z76:Z77"/>
    <mergeCell ref="AA76:AA77"/>
    <mergeCell ref="V65:V66"/>
    <mergeCell ref="W65:W66"/>
    <mergeCell ref="X65:X66"/>
    <mergeCell ref="Y65:Y66"/>
    <mergeCell ref="Z65:Z66"/>
    <mergeCell ref="AA65:AA66"/>
    <mergeCell ref="AB65:AB66"/>
    <mergeCell ref="AC65:AC66"/>
    <mergeCell ref="AD65:AD66"/>
    <mergeCell ref="AE65:AE66"/>
    <mergeCell ref="AF65:AF66"/>
    <mergeCell ref="AG65:AG66"/>
    <mergeCell ref="O137:O138"/>
    <mergeCell ref="P137:P138"/>
    <mergeCell ref="AF76:AF77"/>
    <mergeCell ref="AG76:AG77"/>
    <mergeCell ref="AB76:AB77"/>
    <mergeCell ref="R76:R77"/>
    <mergeCell ref="S76:S77"/>
    <mergeCell ref="AE88:AE89"/>
    <mergeCell ref="AF88:AF89"/>
    <mergeCell ref="AG88:AG89"/>
    <mergeCell ref="T125:T126"/>
    <mergeCell ref="U125:U126"/>
    <mergeCell ref="V125:V126"/>
    <mergeCell ref="W125:W126"/>
    <mergeCell ref="X125:X126"/>
    <mergeCell ref="Y125:Y126"/>
    <mergeCell ref="Z125:Z126"/>
    <mergeCell ref="AA125:AA126"/>
    <mergeCell ref="AB125:AB126"/>
    <mergeCell ref="U65:U66"/>
    <mergeCell ref="AJ41:AJ42"/>
    <mergeCell ref="AN137:AN138"/>
    <mergeCell ref="AO137:AO138"/>
    <mergeCell ref="AP137:AP138"/>
    <mergeCell ref="AQ137:AQ138"/>
    <mergeCell ref="AR137:AR138"/>
    <mergeCell ref="AS137:AS138"/>
    <mergeCell ref="BC137:BC138"/>
    <mergeCell ref="BD137:BD138"/>
    <mergeCell ref="A139:A148"/>
    <mergeCell ref="B139:B148"/>
    <mergeCell ref="C139:C148"/>
    <mergeCell ref="D139:D148"/>
    <mergeCell ref="E139:E148"/>
    <mergeCell ref="A41:A42"/>
    <mergeCell ref="B41:B42"/>
    <mergeCell ref="C41:C42"/>
    <mergeCell ref="D41:D42"/>
    <mergeCell ref="E41:E42"/>
    <mergeCell ref="F41:F42"/>
    <mergeCell ref="G41:G42"/>
    <mergeCell ref="H41:H42"/>
    <mergeCell ref="I41:I42"/>
    <mergeCell ref="J41:J42"/>
    <mergeCell ref="K41:K42"/>
    <mergeCell ref="L41:L42"/>
    <mergeCell ref="M41:M42"/>
    <mergeCell ref="N41:N42"/>
    <mergeCell ref="O41:O42"/>
    <mergeCell ref="P41:P42"/>
    <mergeCell ref="AF137:AF138"/>
    <mergeCell ref="AG137:AG138"/>
    <mergeCell ref="AK41:AK42"/>
    <mergeCell ref="AL41:AL42"/>
    <mergeCell ref="AM41:AM42"/>
    <mergeCell ref="AN41:AN42"/>
    <mergeCell ref="AO41:AO42"/>
    <mergeCell ref="AP41:AP42"/>
    <mergeCell ref="AQ41:AQ42"/>
    <mergeCell ref="AR41:AR42"/>
    <mergeCell ref="AS41:AS42"/>
    <mergeCell ref="BC41:BC42"/>
    <mergeCell ref="BD41:BD42"/>
    <mergeCell ref="A43:A51"/>
    <mergeCell ref="B43:B51"/>
    <mergeCell ref="C43:C51"/>
    <mergeCell ref="D43:D51"/>
    <mergeCell ref="E43:E51"/>
    <mergeCell ref="T41:T42"/>
    <mergeCell ref="U41:U42"/>
    <mergeCell ref="V41:V42"/>
    <mergeCell ref="W41:W42"/>
    <mergeCell ref="X41:X42"/>
    <mergeCell ref="Y41:Y42"/>
    <mergeCell ref="Z41:Z42"/>
    <mergeCell ref="AA41:AA42"/>
    <mergeCell ref="AB41:AB42"/>
    <mergeCell ref="AC41:AC42"/>
    <mergeCell ref="AD41:AD42"/>
    <mergeCell ref="AE41:AE42"/>
    <mergeCell ref="AF41:AF42"/>
    <mergeCell ref="AG41:AG42"/>
    <mergeCell ref="AH41:AH42"/>
    <mergeCell ref="AI41:AI42"/>
    <mergeCell ref="AI316:AI317"/>
    <mergeCell ref="AA161:AA162"/>
    <mergeCell ref="AB161:AB162"/>
    <mergeCell ref="AC161:AC162"/>
    <mergeCell ref="AD161:AD162"/>
    <mergeCell ref="AE161:AE162"/>
    <mergeCell ref="AH212:AH213"/>
    <mergeCell ref="AI212:AI213"/>
    <mergeCell ref="Y199:Y200"/>
    <mergeCell ref="Z199:Z200"/>
    <mergeCell ref="AC212:AC213"/>
    <mergeCell ref="AD212:AD213"/>
    <mergeCell ref="AE212:AE213"/>
    <mergeCell ref="AF212:AF213"/>
    <mergeCell ref="AG212:AG213"/>
    <mergeCell ref="A316:A317"/>
    <mergeCell ref="B316:B317"/>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AJ277:AJ278"/>
    <mergeCell ref="AF174:AF175"/>
    <mergeCell ref="AH316:AH317"/>
    <mergeCell ref="AM329:AM330"/>
    <mergeCell ref="AN329:AN330"/>
    <mergeCell ref="AO329:AO330"/>
    <mergeCell ref="A329:A330"/>
    <mergeCell ref="B329:B330"/>
    <mergeCell ref="C329:C330"/>
    <mergeCell ref="D329:D330"/>
    <mergeCell ref="E329:E330"/>
    <mergeCell ref="G329:G330"/>
    <mergeCell ref="AQ329:AQ330"/>
    <mergeCell ref="AR329:AR330"/>
    <mergeCell ref="AS329:AS330"/>
    <mergeCell ref="BC329:BC330"/>
    <mergeCell ref="BD329:BD330"/>
    <mergeCell ref="AK329:AK330"/>
    <mergeCell ref="AL329:AL330"/>
    <mergeCell ref="BC316:BC317"/>
    <mergeCell ref="BD316:BD317"/>
    <mergeCell ref="A318:A328"/>
    <mergeCell ref="B318:B328"/>
    <mergeCell ref="C318:C328"/>
    <mergeCell ref="D318:D328"/>
    <mergeCell ref="E318:E328"/>
    <mergeCell ref="AJ316:AJ317"/>
    <mergeCell ref="AC316:AC317"/>
    <mergeCell ref="AD316:AD317"/>
    <mergeCell ref="AE316:AE317"/>
    <mergeCell ref="AF316:AF317"/>
    <mergeCell ref="AG316:AG317"/>
    <mergeCell ref="A331:A341"/>
    <mergeCell ref="B331:B341"/>
    <mergeCell ref="C331:C341"/>
    <mergeCell ref="D331:D341"/>
    <mergeCell ref="E331:E341"/>
    <mergeCell ref="Y329:Y330"/>
    <mergeCell ref="Z329:Z330"/>
    <mergeCell ref="AA329:AA330"/>
    <mergeCell ref="AB329:AB330"/>
    <mergeCell ref="AC329:AC330"/>
    <mergeCell ref="AD329:AD330"/>
    <mergeCell ref="AE329:AE330"/>
    <mergeCell ref="AF329:AF330"/>
    <mergeCell ref="AG329:AG330"/>
    <mergeCell ref="AH329:AH330"/>
    <mergeCell ref="AI329:AI330"/>
    <mergeCell ref="AJ329:AJ330"/>
    <mergeCell ref="N329:N330"/>
    <mergeCell ref="O329:O330"/>
    <mergeCell ref="P329:P330"/>
    <mergeCell ref="Q329:Q330"/>
    <mergeCell ref="AT4:AV4"/>
    <mergeCell ref="AT5:AT6"/>
    <mergeCell ref="AU5:AU6"/>
    <mergeCell ref="AV5:AV6"/>
    <mergeCell ref="AT29:AT30"/>
    <mergeCell ref="AU29:AU30"/>
    <mergeCell ref="AV29:AV30"/>
    <mergeCell ref="AT41:AT42"/>
    <mergeCell ref="AU41:AU42"/>
    <mergeCell ref="AV41:AV42"/>
    <mergeCell ref="AT65:AT66"/>
    <mergeCell ref="AU65:AU66"/>
    <mergeCell ref="AV65:AV66"/>
    <mergeCell ref="AT76:AT77"/>
    <mergeCell ref="AU76:AU77"/>
    <mergeCell ref="AV76:AV77"/>
    <mergeCell ref="AT88:AT89"/>
    <mergeCell ref="AU88:AU89"/>
    <mergeCell ref="AV88:AV89"/>
    <mergeCell ref="AT100:AT101"/>
    <mergeCell ref="AU100:AU101"/>
    <mergeCell ref="AV100:AV101"/>
    <mergeCell ref="AT113:AT114"/>
    <mergeCell ref="AU113:AU114"/>
    <mergeCell ref="AV113:AV114"/>
    <mergeCell ref="AT125:AT126"/>
    <mergeCell ref="AU125:AU126"/>
    <mergeCell ref="AV125:AV126"/>
    <mergeCell ref="AT137:AT138"/>
    <mergeCell ref="AU137:AU138"/>
    <mergeCell ref="AV137:AV138"/>
    <mergeCell ref="AT149:AT150"/>
    <mergeCell ref="AU149:AU150"/>
    <mergeCell ref="AV149:AV150"/>
    <mergeCell ref="AT161:AT162"/>
    <mergeCell ref="AU161:AU162"/>
    <mergeCell ref="AV161:AV162"/>
    <mergeCell ref="AT329:AT330"/>
    <mergeCell ref="AU329:AU330"/>
    <mergeCell ref="AV329:AV330"/>
    <mergeCell ref="AT352:AV352"/>
    <mergeCell ref="AT362:AV362"/>
    <mergeCell ref="AT186:AT187"/>
    <mergeCell ref="AU186:AU187"/>
    <mergeCell ref="AV186:AV187"/>
    <mergeCell ref="AT199:AT200"/>
    <mergeCell ref="AU199:AU200"/>
    <mergeCell ref="AV199:AV200"/>
    <mergeCell ref="AT212:AT213"/>
    <mergeCell ref="AU212:AU213"/>
    <mergeCell ref="AV212:AV213"/>
    <mergeCell ref="AT277:AT278"/>
    <mergeCell ref="AU277:AU278"/>
    <mergeCell ref="AV277:AV278"/>
    <mergeCell ref="AT303:AT304"/>
    <mergeCell ref="AU303:AU304"/>
    <mergeCell ref="AV303:AV304"/>
    <mergeCell ref="AT316:AT317"/>
    <mergeCell ref="AU316:AU317"/>
    <mergeCell ref="AV316:AV317"/>
    <mergeCell ref="AW4:AY4"/>
    <mergeCell ref="AW5:AW6"/>
    <mergeCell ref="AX5:AX6"/>
    <mergeCell ref="AY5:AY6"/>
    <mergeCell ref="AW17:AW18"/>
    <mergeCell ref="AX17:AX18"/>
    <mergeCell ref="AY17:AY18"/>
    <mergeCell ref="AW29:AW30"/>
    <mergeCell ref="AX29:AX30"/>
    <mergeCell ref="AY29:AY30"/>
    <mergeCell ref="AW41:AW42"/>
    <mergeCell ref="AX41:AX42"/>
    <mergeCell ref="AY41:AY42"/>
    <mergeCell ref="AW52:AW53"/>
    <mergeCell ref="AX52:AX53"/>
    <mergeCell ref="AY52:AY53"/>
    <mergeCell ref="AW65:AW66"/>
    <mergeCell ref="AX65:AX66"/>
    <mergeCell ref="AY65:AY66"/>
    <mergeCell ref="AX76:AX77"/>
    <mergeCell ref="AY76:AY77"/>
    <mergeCell ref="AW88:AW89"/>
    <mergeCell ref="AX88:AX89"/>
    <mergeCell ref="AY88:AY89"/>
    <mergeCell ref="AW100:AW101"/>
    <mergeCell ref="AX100:AX101"/>
    <mergeCell ref="AY100:AY101"/>
    <mergeCell ref="AW113:AW114"/>
    <mergeCell ref="AX113:AX114"/>
    <mergeCell ref="AY113:AY114"/>
    <mergeCell ref="AW125:AW126"/>
    <mergeCell ref="AX125:AX126"/>
    <mergeCell ref="AY125:AY126"/>
    <mergeCell ref="AW137:AW138"/>
    <mergeCell ref="AX137:AX138"/>
    <mergeCell ref="AY137:AY138"/>
    <mergeCell ref="AX149:AX150"/>
    <mergeCell ref="AY149:AY150"/>
    <mergeCell ref="AW161:AW162"/>
    <mergeCell ref="AX161:AX162"/>
    <mergeCell ref="AY161:AY162"/>
    <mergeCell ref="AW174:AW175"/>
    <mergeCell ref="AX174:AX175"/>
    <mergeCell ref="AY174:AY175"/>
    <mergeCell ref="AW186:AW187"/>
    <mergeCell ref="AX186:AX187"/>
    <mergeCell ref="AY186:AY187"/>
    <mergeCell ref="AW199:AW200"/>
    <mergeCell ref="AX199:AX200"/>
    <mergeCell ref="AY199:AY200"/>
    <mergeCell ref="AW212:AW213"/>
    <mergeCell ref="AX212:AX213"/>
    <mergeCell ref="AY212:AY213"/>
    <mergeCell ref="AW225:AW226"/>
    <mergeCell ref="AX225:AX226"/>
    <mergeCell ref="AY225:AY226"/>
    <mergeCell ref="AW238:AW239"/>
    <mergeCell ref="AX238:AX239"/>
    <mergeCell ref="AY238:AY239"/>
    <mergeCell ref="AW251:AW252"/>
    <mergeCell ref="AX251:AX252"/>
    <mergeCell ref="AY251:AY252"/>
    <mergeCell ref="AW264:AW265"/>
    <mergeCell ref="AX264:AX265"/>
    <mergeCell ref="AY264:AY265"/>
    <mergeCell ref="AW277:AW278"/>
    <mergeCell ref="AX277:AX278"/>
    <mergeCell ref="AY277:AY278"/>
    <mergeCell ref="AW290:AW291"/>
    <mergeCell ref="AX290:AX291"/>
    <mergeCell ref="AY290:AY291"/>
    <mergeCell ref="AW303:AW304"/>
    <mergeCell ref="AX303:AX304"/>
    <mergeCell ref="AY303:AY304"/>
    <mergeCell ref="AW316:AW317"/>
    <mergeCell ref="AX316:AX317"/>
    <mergeCell ref="AY316:AY317"/>
    <mergeCell ref="AW329:AW330"/>
    <mergeCell ref="AX329:AX330"/>
    <mergeCell ref="AY329:AY330"/>
    <mergeCell ref="AW352:AY352"/>
    <mergeCell ref="AW362:AY362"/>
    <mergeCell ref="AZ4:BB4"/>
    <mergeCell ref="AZ5:AZ6"/>
    <mergeCell ref="BA5:BA6"/>
    <mergeCell ref="BB5:BB6"/>
    <mergeCell ref="AZ17:AZ18"/>
    <mergeCell ref="BA17:BA18"/>
    <mergeCell ref="BB17:BB18"/>
    <mergeCell ref="AZ29:AZ30"/>
    <mergeCell ref="BA29:BA30"/>
    <mergeCell ref="BB29:BB30"/>
    <mergeCell ref="AZ41:AZ42"/>
    <mergeCell ref="BA41:BA42"/>
    <mergeCell ref="BB41:BB42"/>
    <mergeCell ref="AZ52:AZ53"/>
    <mergeCell ref="BA52:BA53"/>
    <mergeCell ref="BB52:BB53"/>
    <mergeCell ref="AZ65:AZ66"/>
    <mergeCell ref="BA65:BA66"/>
    <mergeCell ref="BB65:BB66"/>
    <mergeCell ref="AZ76:AZ77"/>
    <mergeCell ref="BA76:BA77"/>
    <mergeCell ref="BB76:BB77"/>
    <mergeCell ref="AZ88:AZ89"/>
    <mergeCell ref="BA88:BA89"/>
    <mergeCell ref="BB88:BB89"/>
    <mergeCell ref="AZ100:AZ101"/>
    <mergeCell ref="BA100:BA101"/>
    <mergeCell ref="BB100:BB101"/>
    <mergeCell ref="AZ113:AZ114"/>
    <mergeCell ref="BA113:BA114"/>
    <mergeCell ref="BB113:BB114"/>
    <mergeCell ref="AZ125:AZ126"/>
    <mergeCell ref="BA125:BA126"/>
    <mergeCell ref="BB125:BB126"/>
    <mergeCell ref="AZ137:AZ138"/>
    <mergeCell ref="BA137:BA138"/>
    <mergeCell ref="BB137:BB138"/>
    <mergeCell ref="AZ149:AZ150"/>
    <mergeCell ref="BA149:BA150"/>
    <mergeCell ref="BB149:BB150"/>
    <mergeCell ref="AZ161:AZ162"/>
    <mergeCell ref="BA161:BA162"/>
    <mergeCell ref="BB161:BB162"/>
    <mergeCell ref="AZ174:AZ175"/>
    <mergeCell ref="BA174:BA175"/>
    <mergeCell ref="BB174:BB175"/>
    <mergeCell ref="AZ186:AZ187"/>
    <mergeCell ref="BA186:BA187"/>
    <mergeCell ref="BB186:BB187"/>
    <mergeCell ref="AZ199:AZ200"/>
    <mergeCell ref="BA199:BA200"/>
    <mergeCell ref="BB199:BB200"/>
    <mergeCell ref="AZ212:AZ213"/>
    <mergeCell ref="BA212:BA213"/>
    <mergeCell ref="BB212:BB213"/>
    <mergeCell ref="AZ225:AZ226"/>
    <mergeCell ref="BA225:BA226"/>
    <mergeCell ref="BB225:BB226"/>
    <mergeCell ref="AZ316:AZ317"/>
    <mergeCell ref="BA316:BA317"/>
    <mergeCell ref="BB316:BB317"/>
    <mergeCell ref="AZ329:AZ330"/>
    <mergeCell ref="BA329:BA330"/>
    <mergeCell ref="BB329:BB330"/>
    <mergeCell ref="AZ352:BB352"/>
    <mergeCell ref="AZ362:BB362"/>
    <mergeCell ref="AZ238:AZ239"/>
    <mergeCell ref="BA238:BA239"/>
    <mergeCell ref="BB238:BB239"/>
    <mergeCell ref="AZ251:AZ252"/>
    <mergeCell ref="BA251:BA252"/>
    <mergeCell ref="BB251:BB252"/>
    <mergeCell ref="AZ264:AZ265"/>
    <mergeCell ref="BA264:BA265"/>
    <mergeCell ref="BB264:BB265"/>
    <mergeCell ref="AZ277:AZ278"/>
    <mergeCell ref="BA277:BA278"/>
    <mergeCell ref="BB277:BB278"/>
    <mergeCell ref="AZ290:AZ291"/>
    <mergeCell ref="BA290:BA291"/>
    <mergeCell ref="BB290:BB291"/>
    <mergeCell ref="AZ303:AZ304"/>
    <mergeCell ref="BA303:BA304"/>
    <mergeCell ref="BB303:BB304"/>
  </mergeCells>
  <pageMargins left="0.25" right="0.25" top="0.75" bottom="0.75" header="0.3" footer="0.3"/>
  <pageSetup paperSize="3" scale="22" fitToHeight="0" orientation="landscape" r:id="rId1"/>
  <headerFooter>
    <oddFooter>&amp;C&amp;P</oddFooter>
  </headerFooter>
  <rowBreaks count="1" manualBreakCount="1">
    <brk id="185" max="4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4E4CA-04E7-4F6D-9BBB-778377CF1D50}">
  <sheetPr>
    <pageSetUpPr fitToPage="1"/>
  </sheetPr>
  <dimension ref="A1:N36"/>
  <sheetViews>
    <sheetView view="pageBreakPreview" zoomScaleNormal="100" zoomScaleSheetLayoutView="100" workbookViewId="0">
      <selection activeCell="F18" sqref="F18"/>
    </sheetView>
  </sheetViews>
  <sheetFormatPr defaultRowHeight="15" customHeight="1"/>
  <cols>
    <col min="1" max="1" width="19.85546875" bestFit="1" customWidth="1"/>
    <col min="2" max="2" width="13.7109375" bestFit="1" customWidth="1"/>
    <col min="3" max="3" width="16.85546875" bestFit="1" customWidth="1"/>
    <col min="4" max="4" width="13.7109375" bestFit="1" customWidth="1"/>
    <col min="5" max="5" width="13.28515625" bestFit="1" customWidth="1"/>
    <col min="6" max="6" width="13.7109375" bestFit="1" customWidth="1"/>
    <col min="7" max="13" width="13.7109375" customWidth="1"/>
    <col min="14" max="14" width="14.42578125" bestFit="1" customWidth="1"/>
    <col min="15" max="15" width="11" bestFit="1" customWidth="1"/>
  </cols>
  <sheetData>
    <row r="1" spans="1:14">
      <c r="A1" s="428" t="s">
        <v>201</v>
      </c>
      <c r="B1" s="428"/>
      <c r="C1" s="428"/>
      <c r="D1" s="428"/>
      <c r="E1" s="428"/>
      <c r="F1" s="428"/>
      <c r="G1" s="428"/>
      <c r="H1" s="428"/>
      <c r="I1" s="428"/>
      <c r="J1" s="428"/>
      <c r="K1" s="428"/>
      <c r="L1" s="428"/>
      <c r="M1" s="428"/>
      <c r="N1" s="428"/>
    </row>
    <row r="2" spans="1:14">
      <c r="A2" s="108"/>
      <c r="B2" s="557" t="s">
        <v>7</v>
      </c>
      <c r="C2" s="557" t="s">
        <v>8</v>
      </c>
      <c r="D2" s="108" t="s">
        <v>9</v>
      </c>
      <c r="E2" s="108" t="s">
        <v>10</v>
      </c>
      <c r="F2" s="108" t="s">
        <v>11</v>
      </c>
      <c r="G2" s="108" t="s">
        <v>12</v>
      </c>
      <c r="H2" s="108" t="s">
        <v>13</v>
      </c>
      <c r="I2" s="108" t="s">
        <v>14</v>
      </c>
      <c r="J2" s="108" t="s">
        <v>15</v>
      </c>
      <c r="K2" s="108" t="s">
        <v>16</v>
      </c>
      <c r="L2" s="108" t="s">
        <v>17</v>
      </c>
      <c r="M2" s="108" t="s">
        <v>18</v>
      </c>
      <c r="N2" s="108" t="s">
        <v>202</v>
      </c>
    </row>
    <row r="3" spans="1:14">
      <c r="A3" s="108" t="s">
        <v>203</v>
      </c>
      <c r="B3" s="558">
        <f>'IN - All Programs'!U353</f>
        <v>1087358</v>
      </c>
      <c r="C3" s="558">
        <f>'IN - All Programs'!X353</f>
        <v>1329812</v>
      </c>
      <c r="D3" s="151">
        <f>'IN - All Programs'!AA353</f>
        <v>421141</v>
      </c>
      <c r="E3" s="151">
        <f>'IN - All Programs'!AD353</f>
        <v>690952</v>
      </c>
      <c r="F3" s="151">
        <f>'IN - All Programs'!AG353</f>
        <v>719815.38</v>
      </c>
      <c r="G3" s="151">
        <f>'IN - All Programs'!AJ353</f>
        <v>439600</v>
      </c>
      <c r="H3" s="151">
        <f>'IN - All Programs'!AM353</f>
        <v>1045290</v>
      </c>
      <c r="I3" s="151">
        <f>'IN - All Programs'!AP353</f>
        <v>1045290</v>
      </c>
      <c r="J3" s="151">
        <f>'IN - All Programs'!AS353</f>
        <v>1045290</v>
      </c>
      <c r="K3" s="151">
        <f>'IN - All Programs'!AV353</f>
        <v>1045290</v>
      </c>
      <c r="L3" s="151">
        <f>'IN - All Programs'!AY353</f>
        <v>1045290</v>
      </c>
      <c r="M3" s="151">
        <f>'IN - All Programs'!BB353</f>
        <v>1045290</v>
      </c>
      <c r="N3" s="151">
        <f>SUM(D3:M3)</f>
        <v>8543248.379999999</v>
      </c>
    </row>
    <row r="4" spans="1:14">
      <c r="A4" s="108" t="s">
        <v>204</v>
      </c>
      <c r="B4" s="558">
        <f t="shared" ref="B4:F4" si="0">SUM(B3/2)</f>
        <v>543679</v>
      </c>
      <c r="C4" s="558">
        <f t="shared" si="0"/>
        <v>664906</v>
      </c>
      <c r="D4" s="151">
        <f t="shared" si="0"/>
        <v>210570.5</v>
      </c>
      <c r="E4" s="151">
        <f t="shared" si="0"/>
        <v>345476</v>
      </c>
      <c r="F4" s="151">
        <f t="shared" si="0"/>
        <v>359907.69</v>
      </c>
      <c r="G4" s="151">
        <f>SUM(G3/2)</f>
        <v>219800</v>
      </c>
      <c r="H4" s="151">
        <f>SUM(H3/2)</f>
        <v>522645</v>
      </c>
      <c r="I4" s="151">
        <f>SUM(I3/2)</f>
        <v>522645</v>
      </c>
      <c r="J4" s="151">
        <f>SUM(J3/2)</f>
        <v>522645</v>
      </c>
      <c r="K4" s="151">
        <f>SUM(K3/2)</f>
        <v>522645</v>
      </c>
      <c r="L4" s="151">
        <f>SUM(L3/2)</f>
        <v>522645</v>
      </c>
      <c r="M4" s="151">
        <f>SUM(M3/2)</f>
        <v>522645</v>
      </c>
      <c r="N4" s="151">
        <f>SUM(D4:M4)</f>
        <v>4271624.1899999995</v>
      </c>
    </row>
    <row r="5" spans="1:14">
      <c r="A5" s="108" t="s">
        <v>205</v>
      </c>
      <c r="B5" s="558">
        <f>'IN - All Programs'!S342</f>
        <v>500000</v>
      </c>
      <c r="C5" s="558">
        <f>'IN - All Programs'!V342</f>
        <v>200000</v>
      </c>
      <c r="D5" s="151">
        <f>'IN - All Programs'!Y342</f>
        <v>350000</v>
      </c>
      <c r="E5" s="151">
        <f>'IN - All Programs'!AB342</f>
        <v>200000</v>
      </c>
      <c r="F5" s="151">
        <f>'IN - All Programs'!AE342</f>
        <v>464937</v>
      </c>
      <c r="G5" s="151">
        <f>'IN - All Programs'!AH342</f>
        <v>393074</v>
      </c>
      <c r="H5" s="151">
        <f>'IN - All Programs'!AK342</f>
        <v>986301</v>
      </c>
      <c r="I5" s="151">
        <f>'IN - All Programs'!AN342</f>
        <v>700000</v>
      </c>
      <c r="J5" s="151">
        <f>'IN - All Programs'!AQ342</f>
        <v>700000</v>
      </c>
      <c r="K5" s="151">
        <f>'IN - All Programs'!AT342</f>
        <v>700000</v>
      </c>
      <c r="L5" s="151">
        <v>0</v>
      </c>
      <c r="M5" s="151">
        <f>'IN - All Programs'!AV342</f>
        <v>0</v>
      </c>
      <c r="N5" s="151">
        <f>SUM(D5:M5)</f>
        <v>4494312</v>
      </c>
    </row>
    <row r="6" spans="1:14">
      <c r="A6" s="425"/>
      <c r="B6" s="426"/>
      <c r="C6" s="426"/>
      <c r="D6" s="426"/>
      <c r="E6" s="426"/>
      <c r="F6" s="426"/>
      <c r="G6" s="426"/>
      <c r="H6" s="426"/>
      <c r="I6" s="426"/>
      <c r="J6" s="426"/>
      <c r="K6" s="426"/>
      <c r="L6" s="426"/>
      <c r="M6" s="426"/>
      <c r="N6" s="427"/>
    </row>
    <row r="7" spans="1:14">
      <c r="A7" s="428" t="s">
        <v>206</v>
      </c>
      <c r="B7" s="428"/>
      <c r="C7" s="428"/>
      <c r="D7" s="428"/>
      <c r="E7" s="428"/>
      <c r="F7" s="428"/>
      <c r="G7" s="428"/>
      <c r="H7" s="428"/>
      <c r="I7" s="428"/>
      <c r="J7" s="428"/>
      <c r="K7" s="428"/>
      <c r="L7" s="428"/>
      <c r="M7" s="428"/>
      <c r="N7" s="428"/>
    </row>
    <row r="8" spans="1:14">
      <c r="A8" s="108"/>
      <c r="B8" s="557" t="s">
        <v>7</v>
      </c>
      <c r="C8" s="557" t="s">
        <v>8</v>
      </c>
      <c r="D8" s="108" t="s">
        <v>9</v>
      </c>
      <c r="E8" s="108" t="s">
        <v>10</v>
      </c>
      <c r="F8" s="108" t="s">
        <v>11</v>
      </c>
      <c r="G8" s="108" t="s">
        <v>12</v>
      </c>
      <c r="H8" s="108" t="s">
        <v>13</v>
      </c>
      <c r="I8" s="108" t="s">
        <v>14</v>
      </c>
      <c r="J8" s="108" t="s">
        <v>15</v>
      </c>
      <c r="K8" s="108" t="s">
        <v>16</v>
      </c>
      <c r="L8" s="108" t="s">
        <v>17</v>
      </c>
      <c r="M8" s="108" t="s">
        <v>18</v>
      </c>
      <c r="N8" s="108" t="s">
        <v>202</v>
      </c>
    </row>
    <row r="9" spans="1:14">
      <c r="A9" s="108" t="s">
        <v>203</v>
      </c>
      <c r="B9" s="558"/>
      <c r="C9" s="558"/>
      <c r="D9" s="151">
        <f>'IN - All Programs'!AA354</f>
        <v>841664</v>
      </c>
      <c r="E9" s="151">
        <f>'IN - All Programs'!AD354</f>
        <v>433499</v>
      </c>
      <c r="F9" s="151">
        <f>'IN - All Programs'!AG354</f>
        <v>447998.38</v>
      </c>
      <c r="G9" s="151">
        <f>'IN - All Programs'!AJ354</f>
        <v>404747</v>
      </c>
      <c r="H9" s="151">
        <f>'IN - All Programs'!AM354</f>
        <v>405239</v>
      </c>
      <c r="I9" s="151">
        <f>'IN - All Programs'!AP354</f>
        <v>405239</v>
      </c>
      <c r="J9" s="151">
        <f>'IN - All Programs'!AS354</f>
        <v>405239</v>
      </c>
      <c r="K9" s="151">
        <f>'IN - All Programs'!AV354</f>
        <v>405239</v>
      </c>
      <c r="L9" s="151">
        <f>'IN - All Programs'!AY354</f>
        <v>405239</v>
      </c>
      <c r="M9" s="151">
        <f>'IN - All Programs'!BB354</f>
        <v>405239</v>
      </c>
      <c r="N9" s="151">
        <f>SUM(D9:M9)</f>
        <v>4559342.38</v>
      </c>
    </row>
    <row r="10" spans="1:14">
      <c r="A10" s="108" t="s">
        <v>204</v>
      </c>
      <c r="B10" s="558"/>
      <c r="C10" s="558"/>
      <c r="D10" s="151">
        <f t="shared" ref="D10:J10" si="1">SUM(D9/2)</f>
        <v>420832</v>
      </c>
      <c r="E10" s="151">
        <f t="shared" si="1"/>
        <v>216749.5</v>
      </c>
      <c r="F10" s="151">
        <f t="shared" si="1"/>
        <v>223999.19</v>
      </c>
      <c r="G10" s="151">
        <f t="shared" si="1"/>
        <v>202373.5</v>
      </c>
      <c r="H10" s="151">
        <f t="shared" si="1"/>
        <v>202619.5</v>
      </c>
      <c r="I10" s="151">
        <f t="shared" si="1"/>
        <v>202619.5</v>
      </c>
      <c r="J10" s="151">
        <f t="shared" si="1"/>
        <v>202619.5</v>
      </c>
      <c r="K10" s="151">
        <f t="shared" ref="K10:L10" si="2">SUM(K9/2)</f>
        <v>202619.5</v>
      </c>
      <c r="L10" s="151">
        <f t="shared" si="2"/>
        <v>202619.5</v>
      </c>
      <c r="M10" s="151">
        <f t="shared" ref="M10" si="3">SUM(M9/2)</f>
        <v>202619.5</v>
      </c>
      <c r="N10" s="151">
        <f t="shared" ref="N10:N11" si="4">SUM(D10:M10)</f>
        <v>2279671.19</v>
      </c>
    </row>
    <row r="11" spans="1:14">
      <c r="A11" s="108" t="s">
        <v>205</v>
      </c>
      <c r="B11" s="558"/>
      <c r="C11" s="558"/>
      <c r="D11" s="151">
        <f>'IN - All Programs'!Y343</f>
        <v>0</v>
      </c>
      <c r="E11" s="151">
        <f>'IN - All Programs'!AB343</f>
        <v>0</v>
      </c>
      <c r="F11" s="151">
        <f>'IN - All Programs'!AE343</f>
        <v>0</v>
      </c>
      <c r="G11" s="151">
        <f>'IN - All Programs'!AH343</f>
        <v>0</v>
      </c>
      <c r="H11" s="151">
        <f>'IN - All Programs'!AK343</f>
        <v>0</v>
      </c>
      <c r="I11" s="151">
        <f>'IN - All Programs'!AN343</f>
        <v>0</v>
      </c>
      <c r="J11" s="151">
        <f>'IN - All Programs'!AQ343</f>
        <v>0</v>
      </c>
      <c r="K11" s="151">
        <f>'IN - All Programs'!AT343</f>
        <v>4080000</v>
      </c>
      <c r="L11" s="151">
        <v>0</v>
      </c>
      <c r="M11" s="151">
        <f>'IN - All Programs'!AV343</f>
        <v>0</v>
      </c>
      <c r="N11" s="151">
        <f t="shared" si="4"/>
        <v>4080000</v>
      </c>
    </row>
    <row r="12" spans="1:14">
      <c r="A12" s="425"/>
      <c r="B12" s="426"/>
      <c r="C12" s="426"/>
      <c r="D12" s="426"/>
      <c r="E12" s="426"/>
      <c r="F12" s="426"/>
      <c r="G12" s="426"/>
      <c r="H12" s="426"/>
      <c r="I12" s="426"/>
      <c r="J12" s="426"/>
      <c r="K12" s="426"/>
      <c r="L12" s="426"/>
      <c r="M12" s="426"/>
      <c r="N12" s="427"/>
    </row>
    <row r="13" spans="1:14">
      <c r="A13" s="428" t="s">
        <v>207</v>
      </c>
      <c r="B13" s="428"/>
      <c r="C13" s="428"/>
      <c r="D13" s="428"/>
      <c r="E13" s="428"/>
      <c r="F13" s="428"/>
      <c r="G13" s="428"/>
      <c r="H13" s="428"/>
      <c r="I13" s="428"/>
      <c r="J13" s="428"/>
      <c r="K13" s="428"/>
      <c r="L13" s="428"/>
      <c r="M13" s="428"/>
      <c r="N13" s="428"/>
    </row>
    <row r="14" spans="1:14">
      <c r="A14" s="108"/>
      <c r="B14" s="557" t="s">
        <v>7</v>
      </c>
      <c r="C14" s="557" t="s">
        <v>8</v>
      </c>
      <c r="D14" s="108" t="s">
        <v>9</v>
      </c>
      <c r="E14" s="108" t="s">
        <v>10</v>
      </c>
      <c r="F14" s="108" t="s">
        <v>11</v>
      </c>
      <c r="G14" s="108" t="s">
        <v>12</v>
      </c>
      <c r="H14" s="108" t="s">
        <v>13</v>
      </c>
      <c r="I14" s="108" t="s">
        <v>14</v>
      </c>
      <c r="J14" s="108" t="s">
        <v>15</v>
      </c>
      <c r="K14" s="108" t="s">
        <v>16</v>
      </c>
      <c r="L14" s="108" t="s">
        <v>17</v>
      </c>
      <c r="M14" s="108" t="s">
        <v>18</v>
      </c>
      <c r="N14" s="108" t="s">
        <v>202</v>
      </c>
    </row>
    <row r="15" spans="1:14">
      <c r="A15" s="108" t="s">
        <v>203</v>
      </c>
      <c r="B15" s="558">
        <f>'IN - All Programs'!U355</f>
        <v>679689</v>
      </c>
      <c r="C15" s="558">
        <f>'IN - All Programs'!X355</f>
        <v>838526</v>
      </c>
      <c r="D15" s="151">
        <f>'IN - All Programs'!AA355</f>
        <v>425829</v>
      </c>
      <c r="E15" s="151">
        <f>'IN - All Programs'!AD355</f>
        <v>427308</v>
      </c>
      <c r="F15" s="151">
        <f>'IN - All Programs'!AG355</f>
        <v>412892.38</v>
      </c>
      <c r="G15" s="151">
        <f>'IN - All Programs'!AJ355</f>
        <v>430324</v>
      </c>
      <c r="H15" s="151">
        <f>'IN - All Programs'!AM355</f>
        <v>410673</v>
      </c>
      <c r="I15" s="151">
        <f>'IN - All Programs'!AP355</f>
        <v>410673</v>
      </c>
      <c r="J15" s="151">
        <f>'IN - All Programs'!AS355</f>
        <v>410673</v>
      </c>
      <c r="K15" s="151">
        <f>'IN - All Programs'!AV355</f>
        <v>410673</v>
      </c>
      <c r="L15" s="151">
        <f>'IN - All Programs'!AY355</f>
        <v>410673</v>
      </c>
      <c r="M15" s="151">
        <f>'IN - All Programs'!BB355</f>
        <v>410673</v>
      </c>
      <c r="N15" s="151">
        <f>SUM(D15:M15)</f>
        <v>4160391.38</v>
      </c>
    </row>
    <row r="16" spans="1:14">
      <c r="A16" s="108" t="s">
        <v>204</v>
      </c>
      <c r="B16" s="558">
        <f t="shared" ref="B16:F16" si="5">SUM(B15/2)</f>
        <v>339844.5</v>
      </c>
      <c r="C16" s="558">
        <f t="shared" si="5"/>
        <v>419263</v>
      </c>
      <c r="D16" s="151">
        <f t="shared" si="5"/>
        <v>212914.5</v>
      </c>
      <c r="E16" s="151">
        <f t="shared" si="5"/>
        <v>213654</v>
      </c>
      <c r="F16" s="151">
        <f t="shared" si="5"/>
        <v>206446.19</v>
      </c>
      <c r="G16" s="151">
        <f t="shared" ref="G16:J16" si="6">SUM(G15/2)</f>
        <v>215162</v>
      </c>
      <c r="H16" s="151">
        <f t="shared" si="6"/>
        <v>205336.5</v>
      </c>
      <c r="I16" s="151">
        <f t="shared" si="6"/>
        <v>205336.5</v>
      </c>
      <c r="J16" s="151">
        <f t="shared" si="6"/>
        <v>205336.5</v>
      </c>
      <c r="K16" s="151">
        <f t="shared" ref="K16:L16" si="7">SUM(K15/2)</f>
        <v>205336.5</v>
      </c>
      <c r="L16" s="151">
        <f t="shared" si="7"/>
        <v>205336.5</v>
      </c>
      <c r="M16" s="151">
        <f t="shared" ref="M16" si="8">SUM(M15/2)</f>
        <v>205336.5</v>
      </c>
      <c r="N16" s="151">
        <f t="shared" ref="N16:N17" si="9">SUM(D16:M16)</f>
        <v>2080195.69</v>
      </c>
    </row>
    <row r="17" spans="1:14">
      <c r="A17" s="108" t="s">
        <v>205</v>
      </c>
      <c r="B17" s="558">
        <f>'IN - All Programs'!S344</f>
        <v>0</v>
      </c>
      <c r="C17" s="558">
        <f>'IN - All Programs'!V344</f>
        <v>71720</v>
      </c>
      <c r="D17" s="151">
        <f>'IN - All Programs'!Y344</f>
        <v>0</v>
      </c>
      <c r="E17" s="151">
        <f>'IN - All Programs'!AB344</f>
        <v>2281764</v>
      </c>
      <c r="F17" s="151">
        <f>'IN - All Programs'!AE344</f>
        <v>0</v>
      </c>
      <c r="G17" s="151">
        <f>'IN - All Programs'!AH344</f>
        <v>252000</v>
      </c>
      <c r="H17" s="151">
        <f>'IN - All Programs'!AK344</f>
        <v>0</v>
      </c>
      <c r="I17" s="151">
        <f>'IN - All Programs'!AN344</f>
        <v>0</v>
      </c>
      <c r="J17" s="151">
        <f>'IN - All Programs'!AQ344</f>
        <v>2188460</v>
      </c>
      <c r="K17" s="151">
        <f>'IN - All Programs'!AT344</f>
        <v>0</v>
      </c>
      <c r="L17" s="151">
        <f>'IN - All Programs'!AU344</f>
        <v>0</v>
      </c>
      <c r="M17" s="151">
        <f>'IN - All Programs'!AV344</f>
        <v>0</v>
      </c>
      <c r="N17" s="151">
        <f t="shared" si="9"/>
        <v>4722224</v>
      </c>
    </row>
    <row r="18" spans="1:14">
      <c r="A18" s="425"/>
      <c r="B18" s="426"/>
      <c r="C18" s="426"/>
      <c r="D18" s="426"/>
      <c r="E18" s="426"/>
      <c r="F18" s="426"/>
      <c r="G18" s="426"/>
      <c r="H18" s="426"/>
      <c r="I18" s="426"/>
      <c r="J18" s="426"/>
      <c r="K18" s="426"/>
      <c r="L18" s="426"/>
      <c r="M18" s="426"/>
      <c r="N18" s="427"/>
    </row>
    <row r="19" spans="1:14">
      <c r="A19" s="428" t="s">
        <v>208</v>
      </c>
      <c r="B19" s="428"/>
      <c r="C19" s="428"/>
      <c r="D19" s="428"/>
      <c r="E19" s="428"/>
      <c r="F19" s="428"/>
      <c r="G19" s="428"/>
      <c r="H19" s="428"/>
      <c r="I19" s="428"/>
      <c r="J19" s="428"/>
      <c r="K19" s="428"/>
      <c r="L19" s="428"/>
      <c r="M19" s="428"/>
      <c r="N19" s="428"/>
    </row>
    <row r="20" spans="1:14">
      <c r="A20" s="151"/>
      <c r="B20" s="558" t="s">
        <v>7</v>
      </c>
      <c r="C20" s="558" t="s">
        <v>8</v>
      </c>
      <c r="D20" s="151" t="s">
        <v>9</v>
      </c>
      <c r="E20" s="151" t="s">
        <v>10</v>
      </c>
      <c r="F20" s="151" t="s">
        <v>11</v>
      </c>
      <c r="G20" s="151" t="s">
        <v>12</v>
      </c>
      <c r="H20" s="151" t="s">
        <v>13</v>
      </c>
      <c r="I20" s="151" t="s">
        <v>14</v>
      </c>
      <c r="J20" s="151" t="s">
        <v>15</v>
      </c>
      <c r="K20" s="151" t="s">
        <v>16</v>
      </c>
      <c r="L20" s="151" t="s">
        <v>17</v>
      </c>
      <c r="M20" s="151" t="s">
        <v>18</v>
      </c>
      <c r="N20" s="108" t="s">
        <v>202</v>
      </c>
    </row>
    <row r="21" spans="1:14">
      <c r="A21" s="151" t="s">
        <v>203</v>
      </c>
      <c r="B21" s="558">
        <f>'IN - All Programs'!U371</f>
        <v>0</v>
      </c>
      <c r="C21" s="558">
        <f>'IN - All Programs'!X371</f>
        <v>0</v>
      </c>
      <c r="D21" s="151">
        <f>'IN - All Programs'!AA356</f>
        <v>157057</v>
      </c>
      <c r="E21" s="151">
        <f>'IN - All Programs'!AD356</f>
        <v>160198</v>
      </c>
      <c r="F21" s="151">
        <f>'IN - All Programs'!AG356</f>
        <v>162961.38</v>
      </c>
      <c r="G21" s="151">
        <f>'IN - All Programs'!AJ356</f>
        <v>60819</v>
      </c>
      <c r="H21" s="151">
        <f>'IN - All Programs'!AM356</f>
        <v>59134</v>
      </c>
      <c r="I21" s="151">
        <f>'IN - All Programs'!AP356</f>
        <v>59134</v>
      </c>
      <c r="J21" s="151">
        <f>'IN - All Programs'!AS356</f>
        <v>59134</v>
      </c>
      <c r="K21" s="151">
        <f>'IN - All Programs'!AV356</f>
        <v>59134</v>
      </c>
      <c r="L21" s="151">
        <f>'IN - All Programs'!AY356</f>
        <v>59134</v>
      </c>
      <c r="M21" s="151">
        <f>'IN - All Programs'!BB356</f>
        <v>59134</v>
      </c>
      <c r="N21" s="151">
        <f>SUM(D21:M21)</f>
        <v>895839.38</v>
      </c>
    </row>
    <row r="22" spans="1:14">
      <c r="A22" s="151" t="s">
        <v>204</v>
      </c>
      <c r="B22" s="558">
        <f>SUM(B21/2)</f>
        <v>0</v>
      </c>
      <c r="C22" s="558">
        <f>SUM(C21/2)</f>
        <v>0</v>
      </c>
      <c r="D22" s="151">
        <f>SUM(D21/2)</f>
        <v>78528.5</v>
      </c>
      <c r="E22" s="151">
        <f t="shared" ref="E22:J22" si="10">SUM(E21/2)</f>
        <v>80099</v>
      </c>
      <c r="F22" s="151">
        <f t="shared" si="10"/>
        <v>81480.69</v>
      </c>
      <c r="G22" s="151">
        <f t="shared" si="10"/>
        <v>30409.5</v>
      </c>
      <c r="H22" s="151">
        <f t="shared" si="10"/>
        <v>29567</v>
      </c>
      <c r="I22" s="151">
        <f t="shared" si="10"/>
        <v>29567</v>
      </c>
      <c r="J22" s="151">
        <f t="shared" si="10"/>
        <v>29567</v>
      </c>
      <c r="K22" s="151">
        <f t="shared" ref="K22:L22" si="11">SUM(K21/2)</f>
        <v>29567</v>
      </c>
      <c r="L22" s="151">
        <f t="shared" si="11"/>
        <v>29567</v>
      </c>
      <c r="M22" s="151">
        <f t="shared" ref="M22" si="12">SUM(M21/2)</f>
        <v>29567</v>
      </c>
      <c r="N22" s="151">
        <f t="shared" ref="N22:N23" si="13">SUM(D22:M22)</f>
        <v>447919.69</v>
      </c>
    </row>
    <row r="23" spans="1:14">
      <c r="A23" s="151" t="s">
        <v>205</v>
      </c>
      <c r="B23" s="558">
        <f>'IN - All Programs'!S359</f>
        <v>0</v>
      </c>
      <c r="C23" s="558">
        <f>'IN - All Programs'!V359</f>
        <v>0</v>
      </c>
      <c r="D23" s="151">
        <f>'IN - All Programs'!Y345</f>
        <v>0</v>
      </c>
      <c r="E23" s="151">
        <f>'IN - All Programs'!Z345</f>
        <v>0</v>
      </c>
      <c r="F23" s="151">
        <f>'IN - All Programs'!AE345</f>
        <v>0</v>
      </c>
      <c r="G23" s="151">
        <f>'IN - All Programs'!AB345</f>
        <v>0</v>
      </c>
      <c r="H23" s="151">
        <f>'IN - All Programs'!AK345</f>
        <v>0</v>
      </c>
      <c r="I23" s="151">
        <f>'IN - All Programs'!AN345</f>
        <v>0</v>
      </c>
      <c r="J23" s="151">
        <f>'IN - All Programs'!AQ345</f>
        <v>0</v>
      </c>
      <c r="K23" s="151">
        <f>'IN - All Programs'!AT345</f>
        <v>0</v>
      </c>
      <c r="L23" s="151">
        <f>'IN - All Programs'!AU345</f>
        <v>0</v>
      </c>
      <c r="M23" s="151">
        <f>'IN - All Programs'!AV345</f>
        <v>0</v>
      </c>
      <c r="N23" s="151">
        <f t="shared" si="13"/>
        <v>0</v>
      </c>
    </row>
    <row r="24" spans="1:14">
      <c r="A24" s="430"/>
      <c r="B24" s="431"/>
      <c r="C24" s="431"/>
      <c r="D24" s="431"/>
      <c r="E24" s="431"/>
      <c r="F24" s="431"/>
      <c r="G24" s="431"/>
      <c r="H24" s="431"/>
      <c r="I24" s="431"/>
      <c r="J24" s="431"/>
      <c r="K24" s="431"/>
      <c r="L24" s="431"/>
      <c r="M24" s="431"/>
      <c r="N24" s="432"/>
    </row>
    <row r="25" spans="1:14">
      <c r="A25" s="429" t="s">
        <v>209</v>
      </c>
      <c r="B25" s="429"/>
      <c r="C25" s="429"/>
      <c r="D25" s="429"/>
      <c r="E25" s="429"/>
      <c r="F25" s="429"/>
      <c r="G25" s="429"/>
      <c r="H25" s="429"/>
      <c r="I25" s="429"/>
      <c r="J25" s="429"/>
      <c r="K25" s="429"/>
      <c r="L25" s="429"/>
      <c r="M25" s="429"/>
      <c r="N25" s="429"/>
    </row>
    <row r="26" spans="1:14">
      <c r="A26" s="108"/>
      <c r="B26" s="557" t="s">
        <v>7</v>
      </c>
      <c r="C26" s="557" t="s">
        <v>8</v>
      </c>
      <c r="D26" s="108" t="s">
        <v>9</v>
      </c>
      <c r="E26" s="108" t="s">
        <v>10</v>
      </c>
      <c r="F26" s="108" t="s">
        <v>11</v>
      </c>
      <c r="G26" s="108" t="s">
        <v>12</v>
      </c>
      <c r="H26" s="108" t="s">
        <v>13</v>
      </c>
      <c r="I26" s="108" t="s">
        <v>14</v>
      </c>
      <c r="J26" s="108" t="s">
        <v>15</v>
      </c>
      <c r="K26" s="108" t="s">
        <v>16</v>
      </c>
      <c r="L26" s="108" t="s">
        <v>17</v>
      </c>
      <c r="M26" s="108" t="s">
        <v>18</v>
      </c>
      <c r="N26" s="108" t="s">
        <v>202</v>
      </c>
    </row>
    <row r="27" spans="1:14">
      <c r="A27" s="108" t="s">
        <v>203</v>
      </c>
      <c r="B27" s="558">
        <f>'IN - All Programs'!U357</f>
        <v>2694466</v>
      </c>
      <c r="C27" s="558">
        <f>'IN - All Programs'!X357</f>
        <v>3262252</v>
      </c>
      <c r="D27" s="151">
        <f>'IN - All Programs'!AA357</f>
        <v>4508781</v>
      </c>
      <c r="E27" s="151">
        <f>'IN - All Programs'!AD357</f>
        <v>3568291</v>
      </c>
      <c r="F27" s="151">
        <f>'IN - All Programs'!AG357</f>
        <v>3694172.38</v>
      </c>
      <c r="G27" s="151">
        <f>'IN - All Programs'!AJ357</f>
        <v>3736153</v>
      </c>
      <c r="H27" s="151">
        <f>'IN - All Programs'!AM357</f>
        <v>3348140</v>
      </c>
      <c r="I27" s="151">
        <f>'IN - All Programs'!AP357</f>
        <v>3348140</v>
      </c>
      <c r="J27" s="151">
        <f>'IN - All Programs'!AS357</f>
        <v>3348140</v>
      </c>
      <c r="K27" s="151">
        <f>'IN - All Programs'!AV357</f>
        <v>3348140</v>
      </c>
      <c r="L27" s="151">
        <f>'IN - All Programs'!AY357</f>
        <v>3348140</v>
      </c>
      <c r="M27" s="151">
        <f>'IN - All Programs'!BB357</f>
        <v>3348140</v>
      </c>
      <c r="N27" s="151">
        <f>SUM(D27:M27)</f>
        <v>35596237.379999995</v>
      </c>
    </row>
    <row r="28" spans="1:14">
      <c r="A28" s="108" t="s">
        <v>204</v>
      </c>
      <c r="B28" s="558">
        <f t="shared" ref="B28:F28" si="14">SUM(B27/2)</f>
        <v>1347233</v>
      </c>
      <c r="C28" s="558">
        <f t="shared" si="14"/>
        <v>1631126</v>
      </c>
      <c r="D28" s="151">
        <f t="shared" si="14"/>
        <v>2254390.5</v>
      </c>
      <c r="E28" s="151">
        <f t="shared" si="14"/>
        <v>1784145.5</v>
      </c>
      <c r="F28" s="151">
        <f t="shared" si="14"/>
        <v>1847086.19</v>
      </c>
      <c r="G28" s="151">
        <f t="shared" ref="G28:J28" si="15">SUM(G27/2)</f>
        <v>1868076.5</v>
      </c>
      <c r="H28" s="151">
        <f t="shared" si="15"/>
        <v>1674070</v>
      </c>
      <c r="I28" s="151">
        <f t="shared" si="15"/>
        <v>1674070</v>
      </c>
      <c r="J28" s="151">
        <f t="shared" si="15"/>
        <v>1674070</v>
      </c>
      <c r="K28" s="151">
        <f t="shared" ref="K28:L28" si="16">SUM(K27/2)</f>
        <v>1674070</v>
      </c>
      <c r="L28" s="151">
        <f t="shared" si="16"/>
        <v>1674070</v>
      </c>
      <c r="M28" s="151">
        <f t="shared" ref="M28" si="17">SUM(M27/2)</f>
        <v>1674070</v>
      </c>
      <c r="N28" s="151">
        <f t="shared" ref="N28:N29" si="18">SUM(D28:M28)</f>
        <v>17798118.689999998</v>
      </c>
    </row>
    <row r="29" spans="1:14">
      <c r="A29" s="108" t="s">
        <v>205</v>
      </c>
      <c r="B29" s="558">
        <f>'IN - All Programs'!S346</f>
        <v>3305869</v>
      </c>
      <c r="C29" s="558">
        <f>'IN - All Programs'!V346</f>
        <v>4310978</v>
      </c>
      <c r="D29" s="151">
        <f>'IN - All Programs'!Y346</f>
        <v>4269039</v>
      </c>
      <c r="E29" s="151">
        <f>'IN - All Programs'!AB346</f>
        <v>1327000</v>
      </c>
      <c r="F29" s="151">
        <f>'IN - All Programs'!AE346</f>
        <v>796815</v>
      </c>
      <c r="G29" s="151">
        <f>'IN - All Programs'!AH346</f>
        <v>6446593</v>
      </c>
      <c r="H29" s="151">
        <f>'IN - All Programs'!AK346</f>
        <v>4495800</v>
      </c>
      <c r="I29" s="151">
        <f>'IN - All Programs'!AN346</f>
        <v>3209220</v>
      </c>
      <c r="J29" s="151">
        <f>'IN - All Programs'!AQ346</f>
        <v>2255000</v>
      </c>
      <c r="K29" s="151">
        <f>'IN - All Programs'!AT346</f>
        <v>566200</v>
      </c>
      <c r="L29" s="151">
        <v>0</v>
      </c>
      <c r="M29" s="151">
        <f>'IN - All Programs'!AV346</f>
        <v>0</v>
      </c>
      <c r="N29" s="151">
        <f t="shared" si="18"/>
        <v>23365667</v>
      </c>
    </row>
    <row r="30" spans="1:14">
      <c r="A30" s="425"/>
      <c r="B30" s="426"/>
      <c r="C30" s="426"/>
      <c r="D30" s="426"/>
      <c r="E30" s="426"/>
      <c r="F30" s="426"/>
      <c r="G30" s="426"/>
      <c r="H30" s="426"/>
      <c r="I30" s="426"/>
      <c r="J30" s="426"/>
      <c r="K30" s="426"/>
      <c r="L30" s="426"/>
      <c r="M30" s="426"/>
      <c r="N30" s="427"/>
    </row>
    <row r="31" spans="1:14">
      <c r="A31" s="428" t="s">
        <v>210</v>
      </c>
      <c r="B31" s="428"/>
      <c r="C31" s="428"/>
      <c r="D31" s="428"/>
      <c r="E31" s="428"/>
      <c r="F31" s="428"/>
      <c r="G31" s="428"/>
      <c r="H31" s="428"/>
      <c r="I31" s="428"/>
      <c r="J31" s="428"/>
      <c r="K31" s="428"/>
      <c r="L31" s="428"/>
      <c r="M31" s="428"/>
      <c r="N31" s="428"/>
    </row>
    <row r="32" spans="1:14">
      <c r="A32" s="108"/>
      <c r="B32" s="557" t="s">
        <v>7</v>
      </c>
      <c r="C32" s="557" t="s">
        <v>8</v>
      </c>
      <c r="D32" s="108" t="s">
        <v>9</v>
      </c>
      <c r="E32" s="108" t="s">
        <v>10</v>
      </c>
      <c r="F32" s="108" t="s">
        <v>11</v>
      </c>
      <c r="G32" s="108" t="s">
        <v>12</v>
      </c>
      <c r="H32" s="108" t="s">
        <v>13</v>
      </c>
      <c r="I32" s="108" t="s">
        <v>14</v>
      </c>
      <c r="J32" s="108" t="s">
        <v>15</v>
      </c>
      <c r="K32" s="108" t="s">
        <v>16</v>
      </c>
      <c r="L32" s="108" t="s">
        <v>17</v>
      </c>
      <c r="M32" s="108" t="s">
        <v>18</v>
      </c>
      <c r="N32" s="108" t="s">
        <v>202</v>
      </c>
    </row>
    <row r="33" spans="1:14">
      <c r="A33" s="108" t="s">
        <v>203</v>
      </c>
      <c r="B33" s="558">
        <f>'IN - All Programs'!U358</f>
        <v>234664</v>
      </c>
      <c r="C33" s="558">
        <f>'IN - All Programs'!X358</f>
        <v>319525</v>
      </c>
      <c r="D33" s="151">
        <f>'IN - All Programs'!AA358</f>
        <v>487093</v>
      </c>
      <c r="E33" s="151">
        <f>'IN - All Programs'!AD358</f>
        <v>496835</v>
      </c>
      <c r="F33" s="151">
        <f>'IN - All Programs'!AG358</f>
        <v>513587.38</v>
      </c>
      <c r="G33" s="151">
        <f>'IN - All Programs'!AJ358</f>
        <v>519652</v>
      </c>
      <c r="H33" s="151">
        <f>'IN - All Programs'!AM358</f>
        <v>466165</v>
      </c>
      <c r="I33" s="151">
        <f>'IN - All Programs'!AP358</f>
        <v>466165</v>
      </c>
      <c r="J33" s="151">
        <f>'IN - All Programs'!AS358</f>
        <v>466165</v>
      </c>
      <c r="K33" s="151">
        <f>'IN - All Programs'!AV358</f>
        <v>466165</v>
      </c>
      <c r="L33" s="151">
        <f>'IN - All Programs'!AY358</f>
        <v>466165</v>
      </c>
      <c r="M33" s="151">
        <f>'IN - All Programs'!BB358</f>
        <v>466165</v>
      </c>
      <c r="N33" s="151">
        <f>SUM(D33:M33)</f>
        <v>4814157.38</v>
      </c>
    </row>
    <row r="34" spans="1:14">
      <c r="A34" s="108" t="s">
        <v>204</v>
      </c>
      <c r="B34" s="558">
        <f t="shared" ref="B34:F34" si="19">SUM(B33/2)</f>
        <v>117332</v>
      </c>
      <c r="C34" s="558">
        <f t="shared" si="19"/>
        <v>159762.5</v>
      </c>
      <c r="D34" s="151">
        <f t="shared" si="19"/>
        <v>243546.5</v>
      </c>
      <c r="E34" s="151">
        <f t="shared" si="19"/>
        <v>248417.5</v>
      </c>
      <c r="F34" s="151">
        <f t="shared" si="19"/>
        <v>256793.69</v>
      </c>
      <c r="G34" s="151">
        <f t="shared" ref="G34:J34" si="20">SUM(G33/2)</f>
        <v>259826</v>
      </c>
      <c r="H34" s="151">
        <f t="shared" si="20"/>
        <v>233082.5</v>
      </c>
      <c r="I34" s="151">
        <f t="shared" si="20"/>
        <v>233082.5</v>
      </c>
      <c r="J34" s="151">
        <f t="shared" si="20"/>
        <v>233082.5</v>
      </c>
      <c r="K34" s="151">
        <f t="shared" ref="K34:L34" si="21">SUM(K33/2)</f>
        <v>233082.5</v>
      </c>
      <c r="L34" s="151">
        <f t="shared" si="21"/>
        <v>233082.5</v>
      </c>
      <c r="M34" s="151">
        <f t="shared" ref="M34" si="22">SUM(M33/2)</f>
        <v>233082.5</v>
      </c>
      <c r="N34" s="151">
        <f>SUM(D34:M34)</f>
        <v>2407078.69</v>
      </c>
    </row>
    <row r="35" spans="1:14">
      <c r="A35" s="108" t="s">
        <v>205</v>
      </c>
      <c r="B35" s="558">
        <f>'IN - All Programs'!S347</f>
        <v>451540</v>
      </c>
      <c r="C35" s="558">
        <f>'IN - All Programs'!V347</f>
        <v>352671</v>
      </c>
      <c r="D35" s="151">
        <f>'IN - All Programs'!Y347</f>
        <v>688981</v>
      </c>
      <c r="E35" s="151">
        <f>'IN - All Programs'!AB347</f>
        <v>0</v>
      </c>
      <c r="F35" s="151">
        <f>'IN - All Programs'!AE347</f>
        <v>158407</v>
      </c>
      <c r="G35" s="151">
        <f>'IN - All Programs'!AH347</f>
        <v>0</v>
      </c>
      <c r="H35" s="151">
        <f>'IN - All Programs'!AK347</f>
        <v>0</v>
      </c>
      <c r="I35" s="151">
        <f>'IN - All Programs'!AN347</f>
        <v>1033060</v>
      </c>
      <c r="J35" s="151">
        <f>'IN - All Programs'!AQ347</f>
        <v>0</v>
      </c>
      <c r="K35" s="151">
        <f>'IN - All Programs'!AT347</f>
        <v>400000</v>
      </c>
      <c r="L35" s="151">
        <v>0</v>
      </c>
      <c r="M35" s="151">
        <f>'IN - All Programs'!AV347</f>
        <v>0</v>
      </c>
      <c r="N35" s="151">
        <f>SUM(D35:M35)</f>
        <v>2280448</v>
      </c>
    </row>
    <row r="36" spans="1:14">
      <c r="A36" s="425"/>
      <c r="B36" s="426"/>
      <c r="C36" s="426"/>
      <c r="D36" s="426"/>
      <c r="E36" s="426"/>
      <c r="F36" s="426"/>
      <c r="G36" s="426"/>
      <c r="H36" s="426"/>
      <c r="I36" s="426"/>
      <c r="J36" s="426"/>
      <c r="K36" s="426"/>
      <c r="L36" s="426"/>
      <c r="M36" s="426"/>
      <c r="N36" s="427"/>
    </row>
  </sheetData>
  <printOptions gridLines="1"/>
  <pageMargins left="0.7" right="0.7" top="0.75" bottom="0.75" header="0.3" footer="0.3"/>
  <pageSetup paperSize="3"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99A69-3621-40F1-AE35-F41DD5E2874C}">
  <sheetPr>
    <tabColor theme="5"/>
    <pageSetUpPr fitToPage="1"/>
  </sheetPr>
  <dimension ref="A1:AJ132"/>
  <sheetViews>
    <sheetView view="pageBreakPreview" zoomScale="80" zoomScaleNormal="60" zoomScaleSheetLayoutView="80" workbookViewId="0">
      <pane xSplit="7" ySplit="3" topLeftCell="O59" activePane="bottomRight" state="frozen"/>
      <selection pane="bottomRight" activeCell="P9" sqref="P9"/>
      <selection pane="bottomLeft" activeCell="A27" sqref="A27"/>
      <selection pane="topRight" activeCell="H1" sqref="H1"/>
    </sheetView>
  </sheetViews>
  <sheetFormatPr defaultColWidth="9.140625" defaultRowHeight="15" customHeight="1"/>
  <cols>
    <col min="1" max="1" width="15" style="1" customWidth="1"/>
    <col min="2" max="2" width="27.42578125" customWidth="1"/>
    <col min="3" max="3" width="11.7109375" bestFit="1" customWidth="1"/>
    <col min="4" max="4" width="12.140625" bestFit="1" customWidth="1"/>
    <col min="5" max="5" width="20" customWidth="1"/>
    <col min="6" max="6" width="11.42578125" style="1" customWidth="1"/>
    <col min="7" max="7" width="21.7109375" bestFit="1" customWidth="1"/>
    <col min="8" max="8" width="19.7109375" customWidth="1"/>
    <col min="9" max="9" width="20.42578125" customWidth="1"/>
    <col min="10" max="10" width="18.85546875" customWidth="1"/>
    <col min="11" max="11" width="19.7109375" customWidth="1"/>
    <col min="12" max="12" width="21.140625" bestFit="1" customWidth="1"/>
    <col min="13" max="13" width="18.85546875" customWidth="1"/>
    <col min="14" max="14" width="19.7109375" customWidth="1"/>
    <col min="15" max="15" width="21.140625" bestFit="1" customWidth="1"/>
    <col min="16" max="16" width="18.85546875" customWidth="1"/>
    <col min="17" max="17" width="19.7109375" customWidth="1"/>
    <col min="18" max="18" width="21.140625" bestFit="1" customWidth="1"/>
    <col min="19" max="19" width="18.85546875" customWidth="1"/>
    <col min="20" max="20" width="19.7109375" customWidth="1"/>
    <col min="21" max="21" width="21.140625" bestFit="1" customWidth="1"/>
    <col min="22" max="22" width="18.85546875" customWidth="1"/>
    <col min="23" max="23" width="19.7109375" customWidth="1"/>
    <col min="24" max="24" width="21.140625" bestFit="1" customWidth="1"/>
    <col min="25" max="31" width="18.85546875" customWidth="1"/>
    <col min="32" max="32" width="19.7109375" bestFit="1" customWidth="1"/>
    <col min="33" max="33" width="27.140625" customWidth="1"/>
    <col min="34" max="34" width="30.140625" bestFit="1" customWidth="1"/>
    <col min="35" max="35" width="27.85546875" customWidth="1"/>
    <col min="36" max="36" width="28.28515625" customWidth="1"/>
  </cols>
  <sheetData>
    <row r="1" spans="1:34" ht="46.5" customHeight="1">
      <c r="A1" s="618" t="s">
        <v>211</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row>
    <row r="2" spans="1:34" s="41" customFormat="1" ht="32.25" customHeight="1">
      <c r="A2" s="619" t="s">
        <v>1</v>
      </c>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row>
    <row r="3" spans="1:34">
      <c r="A3" s="620" t="s">
        <v>2</v>
      </c>
      <c r="B3" s="621"/>
      <c r="C3" s="621"/>
      <c r="D3" s="621"/>
      <c r="E3" s="621"/>
      <c r="F3" s="621"/>
      <c r="G3" s="622"/>
      <c r="H3" s="623" t="s">
        <v>10</v>
      </c>
      <c r="I3" s="606"/>
      <c r="J3" s="607"/>
      <c r="K3" s="605" t="s">
        <v>11</v>
      </c>
      <c r="L3" s="606"/>
      <c r="M3" s="607"/>
      <c r="N3" s="605" t="s">
        <v>12</v>
      </c>
      <c r="O3" s="606"/>
      <c r="P3" s="607"/>
      <c r="Q3" s="605" t="s">
        <v>13</v>
      </c>
      <c r="R3" s="606"/>
      <c r="S3" s="607"/>
      <c r="T3" s="605" t="s">
        <v>14</v>
      </c>
      <c r="U3" s="606"/>
      <c r="V3" s="607"/>
      <c r="W3" s="605" t="s">
        <v>15</v>
      </c>
      <c r="X3" s="606"/>
      <c r="Y3" s="607"/>
      <c r="Z3" s="605" t="s">
        <v>16</v>
      </c>
      <c r="AA3" s="606"/>
      <c r="AB3" s="607"/>
      <c r="AC3" s="605" t="s">
        <v>17</v>
      </c>
      <c r="AD3" s="606"/>
      <c r="AE3" s="607"/>
      <c r="AF3" s="42" t="s">
        <v>19</v>
      </c>
      <c r="AG3" s="43"/>
      <c r="AH3" s="43"/>
    </row>
    <row r="4" spans="1:34" ht="15" customHeight="1">
      <c r="A4" s="543" t="s">
        <v>24</v>
      </c>
      <c r="B4" s="480" t="s">
        <v>20</v>
      </c>
      <c r="C4" s="467" t="s">
        <v>21</v>
      </c>
      <c r="D4" s="467" t="s">
        <v>212</v>
      </c>
      <c r="E4" s="544" t="s">
        <v>23</v>
      </c>
      <c r="F4" s="449"/>
      <c r="G4" s="448" t="s">
        <v>25</v>
      </c>
      <c r="H4" s="459" t="s">
        <v>26</v>
      </c>
      <c r="I4" s="449" t="s">
        <v>27</v>
      </c>
      <c r="J4" s="451" t="s">
        <v>28</v>
      </c>
      <c r="K4" s="459" t="s">
        <v>26</v>
      </c>
      <c r="L4" s="449" t="s">
        <v>27</v>
      </c>
      <c r="M4" s="451" t="s">
        <v>28</v>
      </c>
      <c r="N4" s="459" t="s">
        <v>26</v>
      </c>
      <c r="O4" s="449" t="s">
        <v>27</v>
      </c>
      <c r="P4" s="451" t="s">
        <v>28</v>
      </c>
      <c r="Q4" s="459" t="s">
        <v>26</v>
      </c>
      <c r="R4" s="449" t="s">
        <v>27</v>
      </c>
      <c r="S4" s="451" t="s">
        <v>28</v>
      </c>
      <c r="T4" s="459" t="s">
        <v>26</v>
      </c>
      <c r="U4" s="449" t="s">
        <v>27</v>
      </c>
      <c r="V4" s="451" t="s">
        <v>28</v>
      </c>
      <c r="W4" s="459" t="s">
        <v>26</v>
      </c>
      <c r="X4" s="449" t="s">
        <v>27</v>
      </c>
      <c r="Y4" s="451" t="s">
        <v>28</v>
      </c>
      <c r="Z4" s="459" t="s">
        <v>26</v>
      </c>
      <c r="AA4" s="449" t="s">
        <v>27</v>
      </c>
      <c r="AB4" s="451" t="s">
        <v>28</v>
      </c>
      <c r="AC4" s="459" t="s">
        <v>26</v>
      </c>
      <c r="AD4" s="449" t="s">
        <v>27</v>
      </c>
      <c r="AE4" s="451" t="s">
        <v>28</v>
      </c>
      <c r="AF4" s="494" t="s">
        <v>26</v>
      </c>
      <c r="AG4" s="463" t="s">
        <v>213</v>
      </c>
      <c r="AH4" s="463" t="s">
        <v>214</v>
      </c>
    </row>
    <row r="5" spans="1:34" ht="15" customHeight="1">
      <c r="A5" s="626" t="s">
        <v>215</v>
      </c>
      <c r="B5" s="610" t="s">
        <v>216</v>
      </c>
      <c r="C5" s="612">
        <v>2087</v>
      </c>
      <c r="D5" s="624" t="s">
        <v>217</v>
      </c>
      <c r="E5" s="628" t="s">
        <v>218</v>
      </c>
      <c r="F5" s="492"/>
      <c r="G5" s="44" t="s">
        <v>33</v>
      </c>
      <c r="H5" s="78"/>
      <c r="I5" s="64">
        <f t="shared" ref="I5:I10" si="0">H5-J5</f>
        <v>0</v>
      </c>
      <c r="J5" s="79"/>
      <c r="K5" s="78"/>
      <c r="L5" s="64">
        <f t="shared" ref="L5:L10" si="1">K5-M5</f>
        <v>0</v>
      </c>
      <c r="M5" s="79"/>
      <c r="N5" s="78"/>
      <c r="O5" s="64">
        <f t="shared" ref="O5:O10" si="2">N5-P5</f>
        <v>0</v>
      </c>
      <c r="P5" s="79"/>
      <c r="Q5" s="78"/>
      <c r="R5" s="64">
        <f t="shared" ref="R5:R10" si="3">Q5-S5</f>
        <v>0</v>
      </c>
      <c r="S5" s="79"/>
      <c r="T5" s="78"/>
      <c r="U5" s="64">
        <f t="shared" ref="U5:U10" si="4">T5-V5</f>
        <v>0</v>
      </c>
      <c r="V5" s="79"/>
      <c r="W5" s="78"/>
      <c r="X5" s="64">
        <f t="shared" ref="X5:X10" si="5">W5-Y5</f>
        <v>0</v>
      </c>
      <c r="Y5" s="79"/>
      <c r="Z5" s="78"/>
      <c r="AA5" s="64">
        <f t="shared" ref="AA5:AA10" si="6">Z5-AB5</f>
        <v>0</v>
      </c>
      <c r="AB5" s="79"/>
      <c r="AC5" s="78"/>
      <c r="AD5" s="64">
        <f t="shared" ref="AD5:AD10" si="7">AC5-AE5</f>
        <v>0</v>
      </c>
      <c r="AE5" s="79"/>
      <c r="AF5" s="76"/>
      <c r="AG5" s="597" t="s">
        <v>219</v>
      </c>
      <c r="AH5" s="597" t="s">
        <v>220</v>
      </c>
    </row>
    <row r="6" spans="1:34">
      <c r="A6" s="627"/>
      <c r="B6" s="611"/>
      <c r="C6" s="613"/>
      <c r="D6" s="625"/>
      <c r="E6" s="629"/>
      <c r="F6" s="493"/>
      <c r="G6" s="45" t="s">
        <v>35</v>
      </c>
      <c r="H6" s="78"/>
      <c r="I6" s="64">
        <f t="shared" si="0"/>
        <v>0</v>
      </c>
      <c r="J6" s="79"/>
      <c r="K6" s="78"/>
      <c r="L6" s="64">
        <f t="shared" si="1"/>
        <v>0</v>
      </c>
      <c r="M6" s="79"/>
      <c r="N6" s="78"/>
      <c r="O6" s="64">
        <f t="shared" si="2"/>
        <v>0</v>
      </c>
      <c r="P6" s="79"/>
      <c r="Q6" s="78"/>
      <c r="R6" s="64">
        <f t="shared" si="3"/>
        <v>0</v>
      </c>
      <c r="S6" s="79"/>
      <c r="T6" s="78"/>
      <c r="U6" s="64">
        <f t="shared" si="4"/>
        <v>0</v>
      </c>
      <c r="V6" s="79"/>
      <c r="W6" s="78"/>
      <c r="X6" s="64">
        <f t="shared" si="5"/>
        <v>0</v>
      </c>
      <c r="Y6" s="79"/>
      <c r="Z6" s="78"/>
      <c r="AA6" s="64">
        <f t="shared" si="6"/>
        <v>0</v>
      </c>
      <c r="AB6" s="79"/>
      <c r="AC6" s="78"/>
      <c r="AD6" s="64">
        <f t="shared" si="7"/>
        <v>0</v>
      </c>
      <c r="AE6" s="79"/>
      <c r="AF6" s="76"/>
      <c r="AG6" s="55"/>
      <c r="AH6" s="55"/>
    </row>
    <row r="7" spans="1:34">
      <c r="A7" s="627"/>
      <c r="B7" s="611"/>
      <c r="C7" s="613"/>
      <c r="D7" s="625"/>
      <c r="E7" s="629"/>
      <c r="F7" s="493"/>
      <c r="G7" s="45" t="s">
        <v>36</v>
      </c>
      <c r="H7" s="78"/>
      <c r="I7" s="64">
        <f t="shared" si="0"/>
        <v>0</v>
      </c>
      <c r="J7" s="79"/>
      <c r="K7" s="131">
        <v>98354</v>
      </c>
      <c r="L7" s="132">
        <f t="shared" si="1"/>
        <v>0</v>
      </c>
      <c r="M7" s="79">
        <v>98354</v>
      </c>
      <c r="N7" s="78"/>
      <c r="O7" s="64">
        <f t="shared" si="2"/>
        <v>0</v>
      </c>
      <c r="P7" s="79"/>
      <c r="Q7" s="78"/>
      <c r="R7" s="64">
        <f t="shared" si="3"/>
        <v>0</v>
      </c>
      <c r="S7" s="79"/>
      <c r="T7" s="78"/>
      <c r="U7" s="64">
        <f t="shared" si="4"/>
        <v>0</v>
      </c>
      <c r="V7" s="79"/>
      <c r="W7" s="78"/>
      <c r="X7" s="64">
        <f t="shared" si="5"/>
        <v>0</v>
      </c>
      <c r="Y7" s="79"/>
      <c r="Z7" s="78"/>
      <c r="AA7" s="64">
        <f t="shared" si="6"/>
        <v>0</v>
      </c>
      <c r="AB7" s="79"/>
      <c r="AC7" s="78"/>
      <c r="AD7" s="64">
        <f t="shared" si="7"/>
        <v>0</v>
      </c>
      <c r="AE7" s="79"/>
      <c r="AF7" s="76"/>
      <c r="AG7" s="597" t="s">
        <v>221</v>
      </c>
      <c r="AH7" s="597" t="s">
        <v>222</v>
      </c>
    </row>
    <row r="8" spans="1:34">
      <c r="A8" s="627"/>
      <c r="B8" s="611"/>
      <c r="C8" s="613"/>
      <c r="D8" s="625"/>
      <c r="E8" s="629"/>
      <c r="F8" s="493"/>
      <c r="G8" s="45" t="s">
        <v>38</v>
      </c>
      <c r="H8" s="131"/>
      <c r="I8" s="64">
        <f t="shared" si="0"/>
        <v>0</v>
      </c>
      <c r="J8" s="79"/>
      <c r="K8" s="131"/>
      <c r="L8" s="132">
        <f t="shared" si="1"/>
        <v>0</v>
      </c>
      <c r="M8" s="79"/>
      <c r="N8" s="131"/>
      <c r="O8" s="132">
        <f t="shared" si="2"/>
        <v>0</v>
      </c>
      <c r="P8" s="133"/>
      <c r="Q8" s="131">
        <v>111000</v>
      </c>
      <c r="R8" s="132">
        <f t="shared" si="3"/>
        <v>111000</v>
      </c>
      <c r="S8" s="133"/>
      <c r="T8" s="78"/>
      <c r="U8" s="64">
        <f t="shared" si="4"/>
        <v>0</v>
      </c>
      <c r="V8" s="79"/>
      <c r="W8" s="78"/>
      <c r="X8" s="64">
        <f t="shared" si="5"/>
        <v>0</v>
      </c>
      <c r="Y8" s="79"/>
      <c r="Z8" s="78"/>
      <c r="AA8" s="64">
        <f t="shared" si="6"/>
        <v>0</v>
      </c>
      <c r="AB8" s="79"/>
      <c r="AC8" s="78"/>
      <c r="AD8" s="64">
        <f t="shared" si="7"/>
        <v>0</v>
      </c>
      <c r="AE8" s="79"/>
      <c r="AF8" s="76"/>
      <c r="AG8" s="55"/>
      <c r="AH8" s="55">
        <f>(AG8*0.25)*0.8</f>
        <v>0</v>
      </c>
    </row>
    <row r="9" spans="1:34">
      <c r="A9" s="627"/>
      <c r="B9" s="611"/>
      <c r="C9" s="613"/>
      <c r="D9" s="625"/>
      <c r="E9" s="629"/>
      <c r="F9" s="493"/>
      <c r="G9" s="45" t="s">
        <v>39</v>
      </c>
      <c r="H9" s="78"/>
      <c r="I9" s="64">
        <f t="shared" si="0"/>
        <v>0</v>
      </c>
      <c r="J9" s="79"/>
      <c r="K9" s="78"/>
      <c r="L9" s="64">
        <f t="shared" si="1"/>
        <v>0</v>
      </c>
      <c r="M9" s="79"/>
      <c r="N9" s="78"/>
      <c r="O9" s="64">
        <f t="shared" si="2"/>
        <v>0</v>
      </c>
      <c r="P9" s="79"/>
      <c r="Q9" s="131"/>
      <c r="R9" s="64">
        <f t="shared" si="3"/>
        <v>0</v>
      </c>
      <c r="S9" s="79"/>
      <c r="T9" s="131">
        <v>25000</v>
      </c>
      <c r="U9" s="132">
        <f t="shared" si="4"/>
        <v>25000</v>
      </c>
      <c r="V9" s="133"/>
      <c r="W9" s="131"/>
      <c r="X9" s="64">
        <f t="shared" si="5"/>
        <v>0</v>
      </c>
      <c r="Y9" s="79"/>
      <c r="Z9" s="131"/>
      <c r="AA9" s="64">
        <f t="shared" si="6"/>
        <v>0</v>
      </c>
      <c r="AB9" s="79"/>
      <c r="AC9" s="131"/>
      <c r="AD9" s="64">
        <f t="shared" si="7"/>
        <v>0</v>
      </c>
      <c r="AE9" s="79"/>
      <c r="AF9" s="76">
        <v>36800</v>
      </c>
      <c r="AG9" s="598" t="s">
        <v>223</v>
      </c>
      <c r="AH9" s="598" t="s">
        <v>224</v>
      </c>
    </row>
    <row r="10" spans="1:34">
      <c r="A10" s="738"/>
      <c r="B10" s="734"/>
      <c r="C10" s="735"/>
      <c r="D10" s="739"/>
      <c r="E10" s="740"/>
      <c r="F10" s="493"/>
      <c r="G10" s="45" t="s">
        <v>42</v>
      </c>
      <c r="H10" s="78"/>
      <c r="I10" s="64">
        <f t="shared" si="0"/>
        <v>0</v>
      </c>
      <c r="J10" s="79"/>
      <c r="K10" s="78"/>
      <c r="L10" s="64">
        <f t="shared" si="1"/>
        <v>0</v>
      </c>
      <c r="M10" s="79"/>
      <c r="N10" s="78"/>
      <c r="O10" s="64">
        <f t="shared" si="2"/>
        <v>0</v>
      </c>
      <c r="P10" s="79"/>
      <c r="Q10" s="78"/>
      <c r="R10" s="64">
        <f t="shared" si="3"/>
        <v>0</v>
      </c>
      <c r="S10" s="79"/>
      <c r="T10" s="78"/>
      <c r="U10" s="64">
        <f t="shared" si="4"/>
        <v>0</v>
      </c>
      <c r="V10" s="79"/>
      <c r="W10" s="78"/>
      <c r="X10" s="64">
        <f t="shared" si="5"/>
        <v>0</v>
      </c>
      <c r="Y10" s="79"/>
      <c r="Z10" s="78"/>
      <c r="AA10" s="64">
        <f t="shared" si="6"/>
        <v>0</v>
      </c>
      <c r="AB10" s="79"/>
      <c r="AC10" s="78"/>
      <c r="AD10" s="64">
        <f t="shared" si="7"/>
        <v>0</v>
      </c>
      <c r="AE10" s="79"/>
      <c r="AF10" s="76">
        <v>10560000</v>
      </c>
      <c r="AG10" s="55"/>
      <c r="AH10" s="55"/>
    </row>
    <row r="11" spans="1:34" ht="15" customHeight="1">
      <c r="A11" s="543" t="s">
        <v>24</v>
      </c>
      <c r="B11" s="480" t="s">
        <v>20</v>
      </c>
      <c r="C11" s="467" t="s">
        <v>21</v>
      </c>
      <c r="D11" s="467" t="s">
        <v>212</v>
      </c>
      <c r="E11" s="544" t="s">
        <v>23</v>
      </c>
      <c r="F11" s="449"/>
      <c r="G11" s="448" t="s">
        <v>25</v>
      </c>
      <c r="H11" s="459" t="s">
        <v>26</v>
      </c>
      <c r="I11" s="449" t="s">
        <v>27</v>
      </c>
      <c r="J11" s="451" t="s">
        <v>28</v>
      </c>
      <c r="K11" s="459" t="s">
        <v>26</v>
      </c>
      <c r="L11" s="449" t="s">
        <v>27</v>
      </c>
      <c r="M11" s="451" t="s">
        <v>28</v>
      </c>
      <c r="N11" s="459" t="s">
        <v>26</v>
      </c>
      <c r="O11" s="449" t="s">
        <v>27</v>
      </c>
      <c r="P11" s="451" t="s">
        <v>28</v>
      </c>
      <c r="Q11" s="459" t="s">
        <v>26</v>
      </c>
      <c r="R11" s="449" t="s">
        <v>27</v>
      </c>
      <c r="S11" s="451" t="s">
        <v>28</v>
      </c>
      <c r="T11" s="459" t="s">
        <v>26</v>
      </c>
      <c r="U11" s="449" t="s">
        <v>27</v>
      </c>
      <c r="V11" s="451" t="s">
        <v>28</v>
      </c>
      <c r="W11" s="459" t="s">
        <v>26</v>
      </c>
      <c r="X11" s="449" t="s">
        <v>27</v>
      </c>
      <c r="Y11" s="451" t="s">
        <v>28</v>
      </c>
      <c r="Z11" s="459" t="s">
        <v>26</v>
      </c>
      <c r="AA11" s="449" t="s">
        <v>27</v>
      </c>
      <c r="AB11" s="451" t="s">
        <v>28</v>
      </c>
      <c r="AC11" s="459" t="s">
        <v>26</v>
      </c>
      <c r="AD11" s="449" t="s">
        <v>27</v>
      </c>
      <c r="AE11" s="451" t="s">
        <v>28</v>
      </c>
      <c r="AF11" s="494" t="s">
        <v>26</v>
      </c>
      <c r="AG11" s="463" t="s">
        <v>213</v>
      </c>
      <c r="AH11" s="463" t="s">
        <v>214</v>
      </c>
    </row>
    <row r="12" spans="1:34" ht="15" customHeight="1">
      <c r="A12" s="626" t="s">
        <v>215</v>
      </c>
      <c r="B12" s="610" t="s">
        <v>225</v>
      </c>
      <c r="C12" s="612">
        <v>2116</v>
      </c>
      <c r="D12" s="624" t="s">
        <v>226</v>
      </c>
      <c r="E12" s="628" t="s">
        <v>227</v>
      </c>
      <c r="F12" s="492"/>
      <c r="G12" s="44" t="s">
        <v>33</v>
      </c>
      <c r="H12" s="78"/>
      <c r="I12" s="64">
        <f t="shared" ref="I12:I17" si="8">H12-J12</f>
        <v>0</v>
      </c>
      <c r="J12" s="79"/>
      <c r="K12" s="78"/>
      <c r="L12" s="64">
        <f t="shared" ref="L12:L16" si="9">K12-M12</f>
        <v>0</v>
      </c>
      <c r="M12" s="79"/>
      <c r="N12" s="78"/>
      <c r="O12" s="64">
        <f t="shared" ref="O12:O17" si="10">N12-P12</f>
        <v>0</v>
      </c>
      <c r="P12" s="79"/>
      <c r="Q12" s="78"/>
      <c r="R12" s="64">
        <f t="shared" ref="R12:R17" si="11">Q12-S12</f>
        <v>0</v>
      </c>
      <c r="S12" s="79"/>
      <c r="T12" s="78"/>
      <c r="U12" s="64">
        <f t="shared" ref="U12:U17" si="12">T12-V12</f>
        <v>0</v>
      </c>
      <c r="V12" s="79"/>
      <c r="W12" s="78"/>
      <c r="X12" s="64">
        <f t="shared" ref="X12:X17" si="13">W12-Y12</f>
        <v>0</v>
      </c>
      <c r="Y12" s="79"/>
      <c r="Z12" s="78"/>
      <c r="AA12" s="64">
        <f t="shared" ref="AA12:AA17" si="14">Z12-AB12</f>
        <v>0</v>
      </c>
      <c r="AB12" s="79"/>
      <c r="AC12" s="78"/>
      <c r="AD12" s="64">
        <f t="shared" ref="AD12:AD17" si="15">AC12-AE12</f>
        <v>0</v>
      </c>
      <c r="AE12" s="79"/>
      <c r="AF12" s="76"/>
      <c r="AG12" s="597" t="s">
        <v>219</v>
      </c>
      <c r="AH12" s="597" t="s">
        <v>220</v>
      </c>
    </row>
    <row r="13" spans="1:34">
      <c r="A13" s="627"/>
      <c r="B13" s="611"/>
      <c r="C13" s="613"/>
      <c r="D13" s="625"/>
      <c r="E13" s="629"/>
      <c r="F13" s="493"/>
      <c r="G13" s="45" t="s">
        <v>35</v>
      </c>
      <c r="H13" s="78"/>
      <c r="I13" s="64">
        <f t="shared" si="8"/>
        <v>0</v>
      </c>
      <c r="J13" s="79"/>
      <c r="K13" s="78"/>
      <c r="L13" s="64">
        <f t="shared" si="9"/>
        <v>0</v>
      </c>
      <c r="M13" s="79"/>
      <c r="N13" s="78"/>
      <c r="O13" s="64">
        <f t="shared" si="10"/>
        <v>0</v>
      </c>
      <c r="P13" s="79"/>
      <c r="Q13" s="78"/>
      <c r="R13" s="64">
        <f t="shared" si="11"/>
        <v>0</v>
      </c>
      <c r="S13" s="79"/>
      <c r="T13" s="78"/>
      <c r="U13" s="64">
        <f t="shared" si="12"/>
        <v>0</v>
      </c>
      <c r="V13" s="79"/>
      <c r="W13" s="78"/>
      <c r="X13" s="64">
        <f t="shared" si="13"/>
        <v>0</v>
      </c>
      <c r="Y13" s="79"/>
      <c r="Z13" s="78"/>
      <c r="AA13" s="64">
        <f t="shared" si="14"/>
        <v>0</v>
      </c>
      <c r="AB13" s="79"/>
      <c r="AC13" s="78"/>
      <c r="AD13" s="64">
        <f t="shared" si="15"/>
        <v>0</v>
      </c>
      <c r="AE13" s="79"/>
      <c r="AF13" s="76"/>
      <c r="AG13" s="55"/>
      <c r="AH13" s="55"/>
    </row>
    <row r="14" spans="1:34">
      <c r="A14" s="627"/>
      <c r="B14" s="611"/>
      <c r="C14" s="613"/>
      <c r="D14" s="625"/>
      <c r="E14" s="629"/>
      <c r="F14" s="493"/>
      <c r="G14" s="45" t="s">
        <v>36</v>
      </c>
      <c r="H14" s="131">
        <v>32000</v>
      </c>
      <c r="I14" s="64">
        <f t="shared" si="8"/>
        <v>0</v>
      </c>
      <c r="J14" s="79">
        <v>32000</v>
      </c>
      <c r="K14" s="78"/>
      <c r="L14" s="64">
        <f t="shared" si="9"/>
        <v>0</v>
      </c>
      <c r="M14" s="79"/>
      <c r="N14" s="78"/>
      <c r="O14" s="64">
        <f t="shared" si="10"/>
        <v>0</v>
      </c>
      <c r="P14" s="79"/>
      <c r="Q14" s="78"/>
      <c r="R14" s="64">
        <f t="shared" si="11"/>
        <v>0</v>
      </c>
      <c r="S14" s="79"/>
      <c r="T14" s="78"/>
      <c r="U14" s="64">
        <f t="shared" si="12"/>
        <v>0</v>
      </c>
      <c r="V14" s="79"/>
      <c r="W14" s="78"/>
      <c r="X14" s="64">
        <f t="shared" si="13"/>
        <v>0</v>
      </c>
      <c r="Y14" s="79"/>
      <c r="Z14" s="78"/>
      <c r="AA14" s="64">
        <f t="shared" si="14"/>
        <v>0</v>
      </c>
      <c r="AB14" s="79"/>
      <c r="AC14" s="78"/>
      <c r="AD14" s="64">
        <f t="shared" si="15"/>
        <v>0</v>
      </c>
      <c r="AE14" s="79"/>
      <c r="AF14" s="76"/>
      <c r="AG14" s="597" t="s">
        <v>221</v>
      </c>
      <c r="AH14" s="597" t="s">
        <v>222</v>
      </c>
    </row>
    <row r="15" spans="1:34">
      <c r="A15" s="627"/>
      <c r="B15" s="611"/>
      <c r="C15" s="613"/>
      <c r="D15" s="625"/>
      <c r="E15" s="629"/>
      <c r="F15" s="493"/>
      <c r="G15" s="45" t="s">
        <v>38</v>
      </c>
      <c r="H15" s="131"/>
      <c r="I15" s="132"/>
      <c r="J15" s="79"/>
      <c r="K15" s="78"/>
      <c r="L15" s="64">
        <f t="shared" si="9"/>
        <v>0</v>
      </c>
      <c r="M15" s="79"/>
      <c r="N15" s="78"/>
      <c r="O15" s="64">
        <f t="shared" si="10"/>
        <v>0</v>
      </c>
      <c r="P15" s="79"/>
      <c r="Q15" s="78"/>
      <c r="R15" s="64">
        <f t="shared" si="11"/>
        <v>0</v>
      </c>
      <c r="S15" s="79"/>
      <c r="T15" s="78"/>
      <c r="U15" s="64">
        <f t="shared" si="12"/>
        <v>0</v>
      </c>
      <c r="V15" s="79"/>
      <c r="W15" s="78"/>
      <c r="X15" s="64">
        <f t="shared" si="13"/>
        <v>0</v>
      </c>
      <c r="Y15" s="79"/>
      <c r="Z15" s="78"/>
      <c r="AA15" s="64">
        <f t="shared" si="14"/>
        <v>0</v>
      </c>
      <c r="AB15" s="79"/>
      <c r="AC15" s="78"/>
      <c r="AD15" s="64">
        <f t="shared" si="15"/>
        <v>0</v>
      </c>
      <c r="AE15" s="79"/>
      <c r="AF15" s="76"/>
      <c r="AG15" s="55"/>
      <c r="AH15" s="55">
        <f>(AG15*0.25)*0.8</f>
        <v>0</v>
      </c>
    </row>
    <row r="16" spans="1:34">
      <c r="A16" s="627"/>
      <c r="B16" s="611"/>
      <c r="C16" s="613"/>
      <c r="D16" s="625"/>
      <c r="E16" s="629"/>
      <c r="F16" s="493"/>
      <c r="G16" s="45" t="s">
        <v>39</v>
      </c>
      <c r="H16" s="131"/>
      <c r="I16" s="132"/>
      <c r="J16" s="79"/>
      <c r="K16" s="78"/>
      <c r="L16" s="64">
        <f t="shared" si="9"/>
        <v>0</v>
      </c>
      <c r="M16" s="79"/>
      <c r="N16" s="78"/>
      <c r="O16" s="64">
        <f t="shared" si="10"/>
        <v>0</v>
      </c>
      <c r="P16" s="79"/>
      <c r="Q16" s="78"/>
      <c r="R16" s="64">
        <f t="shared" si="11"/>
        <v>0</v>
      </c>
      <c r="S16" s="79"/>
      <c r="T16" s="78"/>
      <c r="U16" s="64">
        <f t="shared" si="12"/>
        <v>0</v>
      </c>
      <c r="V16" s="79"/>
      <c r="W16" s="78"/>
      <c r="X16" s="64">
        <f t="shared" si="13"/>
        <v>0</v>
      </c>
      <c r="Y16" s="79"/>
      <c r="Z16" s="78"/>
      <c r="AA16" s="64">
        <f t="shared" si="14"/>
        <v>0</v>
      </c>
      <c r="AB16" s="79"/>
      <c r="AC16" s="78"/>
      <c r="AD16" s="64">
        <f t="shared" si="15"/>
        <v>0</v>
      </c>
      <c r="AE16" s="79"/>
      <c r="AF16" s="76"/>
      <c r="AG16" s="598" t="s">
        <v>223</v>
      </c>
      <c r="AH16" s="598" t="s">
        <v>224</v>
      </c>
    </row>
    <row r="17" spans="1:34">
      <c r="A17" s="738"/>
      <c r="B17" s="734"/>
      <c r="C17" s="735"/>
      <c r="D17" s="739"/>
      <c r="E17" s="740"/>
      <c r="F17" s="493"/>
      <c r="G17" s="45" t="s">
        <v>42</v>
      </c>
      <c r="H17" s="131"/>
      <c r="I17" s="64">
        <f t="shared" si="8"/>
        <v>0</v>
      </c>
      <c r="J17" s="79"/>
      <c r="K17" s="131">
        <v>826000</v>
      </c>
      <c r="L17" s="132"/>
      <c r="M17" s="79">
        <v>480000</v>
      </c>
      <c r="N17" s="78"/>
      <c r="O17" s="64">
        <f t="shared" si="10"/>
        <v>0</v>
      </c>
      <c r="P17" s="79"/>
      <c r="Q17" s="78"/>
      <c r="R17" s="64">
        <f t="shared" si="11"/>
        <v>0</v>
      </c>
      <c r="S17" s="79"/>
      <c r="T17" s="78"/>
      <c r="U17" s="64">
        <f t="shared" si="12"/>
        <v>0</v>
      </c>
      <c r="V17" s="79"/>
      <c r="W17" s="78"/>
      <c r="X17" s="64">
        <f t="shared" si="13"/>
        <v>0</v>
      </c>
      <c r="Y17" s="79"/>
      <c r="Z17" s="78"/>
      <c r="AA17" s="64">
        <f t="shared" si="14"/>
        <v>0</v>
      </c>
      <c r="AB17" s="79"/>
      <c r="AC17" s="78"/>
      <c r="AD17" s="64">
        <f t="shared" si="15"/>
        <v>0</v>
      </c>
      <c r="AE17" s="79"/>
      <c r="AF17" s="76"/>
      <c r="AG17" s="55"/>
      <c r="AH17" s="55"/>
    </row>
    <row r="18" spans="1:34">
      <c r="A18" s="477" t="s">
        <v>24</v>
      </c>
      <c r="B18" s="467" t="s">
        <v>20</v>
      </c>
      <c r="C18" s="467" t="s">
        <v>21</v>
      </c>
      <c r="D18" s="467" t="s">
        <v>212</v>
      </c>
      <c r="E18" s="467" t="s">
        <v>23</v>
      </c>
      <c r="F18" s="435"/>
      <c r="G18" s="448" t="s">
        <v>25</v>
      </c>
      <c r="H18" s="459" t="s">
        <v>26</v>
      </c>
      <c r="I18" s="449" t="s">
        <v>27</v>
      </c>
      <c r="J18" s="451" t="s">
        <v>28</v>
      </c>
      <c r="K18" s="459" t="s">
        <v>26</v>
      </c>
      <c r="L18" s="449" t="s">
        <v>27</v>
      </c>
      <c r="M18" s="451" t="s">
        <v>28</v>
      </c>
      <c r="N18" s="459" t="s">
        <v>26</v>
      </c>
      <c r="O18" s="449" t="s">
        <v>27</v>
      </c>
      <c r="P18" s="451" t="s">
        <v>28</v>
      </c>
      <c r="Q18" s="459" t="s">
        <v>26</v>
      </c>
      <c r="R18" s="449" t="s">
        <v>27</v>
      </c>
      <c r="S18" s="451" t="s">
        <v>28</v>
      </c>
      <c r="T18" s="459" t="s">
        <v>26</v>
      </c>
      <c r="U18" s="449" t="s">
        <v>27</v>
      </c>
      <c r="V18" s="451" t="s">
        <v>28</v>
      </c>
      <c r="W18" s="459" t="s">
        <v>26</v>
      </c>
      <c r="X18" s="449" t="s">
        <v>27</v>
      </c>
      <c r="Y18" s="451" t="s">
        <v>28</v>
      </c>
      <c r="Z18" s="459" t="s">
        <v>26</v>
      </c>
      <c r="AA18" s="449" t="s">
        <v>27</v>
      </c>
      <c r="AB18" s="451" t="s">
        <v>28</v>
      </c>
      <c r="AC18" s="459" t="s">
        <v>26</v>
      </c>
      <c r="AD18" s="449" t="s">
        <v>27</v>
      </c>
      <c r="AE18" s="451" t="s">
        <v>28</v>
      </c>
      <c r="AF18" s="475" t="s">
        <v>26</v>
      </c>
      <c r="AG18" s="463" t="s">
        <v>213</v>
      </c>
      <c r="AH18" s="463" t="s">
        <v>214</v>
      </c>
    </row>
    <row r="19" spans="1:34" ht="15" customHeight="1">
      <c r="A19" s="626" t="s">
        <v>215</v>
      </c>
      <c r="B19" s="610" t="s">
        <v>228</v>
      </c>
      <c r="C19" s="612">
        <v>1109</v>
      </c>
      <c r="D19" s="624" t="s">
        <v>229</v>
      </c>
      <c r="E19" s="628" t="s">
        <v>230</v>
      </c>
      <c r="F19" s="496"/>
      <c r="G19" s="44" t="s">
        <v>33</v>
      </c>
      <c r="H19" s="78"/>
      <c r="I19" s="64">
        <f t="shared" ref="I19:I24" si="16">H19-J19</f>
        <v>0</v>
      </c>
      <c r="J19" s="79"/>
      <c r="K19" s="78"/>
      <c r="L19" s="64">
        <f t="shared" ref="L19:L24" si="17">K19-M19</f>
        <v>0</v>
      </c>
      <c r="M19" s="79"/>
      <c r="N19" s="78"/>
      <c r="O19" s="64">
        <f t="shared" ref="O19:O24" si="18">N19-P19</f>
        <v>0</v>
      </c>
      <c r="P19" s="79"/>
      <c r="Q19" s="78"/>
      <c r="R19" s="64">
        <f t="shared" ref="R19:R24" si="19">Q19-S19</f>
        <v>0</v>
      </c>
      <c r="S19" s="79"/>
      <c r="T19" s="78"/>
      <c r="U19" s="64">
        <f t="shared" ref="U19:U24" si="20">T19-V19</f>
        <v>0</v>
      </c>
      <c r="V19" s="79"/>
      <c r="W19" s="78"/>
      <c r="X19" s="64">
        <f t="shared" ref="X19:X24" si="21">W19-Y19</f>
        <v>0</v>
      </c>
      <c r="Y19" s="79"/>
      <c r="Z19" s="78"/>
      <c r="AA19" s="64">
        <f t="shared" ref="AA19:AA24" si="22">Z19-AB19</f>
        <v>0</v>
      </c>
      <c r="AB19" s="79"/>
      <c r="AC19" s="78"/>
      <c r="AD19" s="64">
        <f t="shared" ref="AD19:AD24" si="23">AC19-AE19</f>
        <v>0</v>
      </c>
      <c r="AE19" s="79"/>
      <c r="AF19" s="76"/>
      <c r="AG19" s="597" t="s">
        <v>219</v>
      </c>
      <c r="AH19" s="597" t="s">
        <v>220</v>
      </c>
    </row>
    <row r="20" spans="1:34">
      <c r="A20" s="627"/>
      <c r="B20" s="611"/>
      <c r="C20" s="613"/>
      <c r="D20" s="625"/>
      <c r="E20" s="629"/>
      <c r="F20" s="497"/>
      <c r="G20" s="45" t="s">
        <v>35</v>
      </c>
      <c r="H20" s="78"/>
      <c r="I20" s="64">
        <f t="shared" si="16"/>
        <v>0</v>
      </c>
      <c r="J20" s="79"/>
      <c r="K20" s="78"/>
      <c r="L20" s="64">
        <f t="shared" si="17"/>
        <v>0</v>
      </c>
      <c r="M20" s="79"/>
      <c r="N20" s="78"/>
      <c r="O20" s="64">
        <f t="shared" si="18"/>
        <v>0</v>
      </c>
      <c r="P20" s="79"/>
      <c r="Q20" s="78"/>
      <c r="R20" s="64">
        <f t="shared" si="19"/>
        <v>0</v>
      </c>
      <c r="S20" s="79"/>
      <c r="T20" s="78"/>
      <c r="U20" s="64">
        <f t="shared" si="20"/>
        <v>0</v>
      </c>
      <c r="V20" s="79"/>
      <c r="W20" s="78"/>
      <c r="X20" s="64">
        <f t="shared" si="21"/>
        <v>0</v>
      </c>
      <c r="Y20" s="79"/>
      <c r="Z20" s="78"/>
      <c r="AA20" s="64">
        <f t="shared" si="22"/>
        <v>0</v>
      </c>
      <c r="AB20" s="79"/>
      <c r="AC20" s="78"/>
      <c r="AD20" s="64">
        <f t="shared" si="23"/>
        <v>0</v>
      </c>
      <c r="AE20" s="79"/>
      <c r="AF20" s="76"/>
      <c r="AG20" s="55"/>
      <c r="AH20" s="55"/>
    </row>
    <row r="21" spans="1:34">
      <c r="A21" s="627"/>
      <c r="B21" s="611"/>
      <c r="C21" s="613"/>
      <c r="D21" s="625"/>
      <c r="E21" s="629"/>
      <c r="F21" s="497"/>
      <c r="G21" s="45" t="s">
        <v>36</v>
      </c>
      <c r="H21" s="78"/>
      <c r="I21" s="64">
        <f t="shared" si="16"/>
        <v>0</v>
      </c>
      <c r="J21" s="79"/>
      <c r="K21" s="131"/>
      <c r="L21" s="132">
        <f t="shared" si="17"/>
        <v>0</v>
      </c>
      <c r="M21" s="79"/>
      <c r="N21" s="78">
        <v>220000</v>
      </c>
      <c r="O21" s="64">
        <f t="shared" si="18"/>
        <v>0</v>
      </c>
      <c r="P21" s="79">
        <v>220000</v>
      </c>
      <c r="Q21" s="78"/>
      <c r="R21" s="64">
        <f t="shared" si="19"/>
        <v>0</v>
      </c>
      <c r="S21" s="79"/>
      <c r="T21" s="78"/>
      <c r="U21" s="64">
        <f t="shared" si="20"/>
        <v>0</v>
      </c>
      <c r="V21" s="79"/>
      <c r="W21" s="78"/>
      <c r="X21" s="64">
        <f t="shared" si="21"/>
        <v>0</v>
      </c>
      <c r="Y21" s="79"/>
      <c r="Z21" s="78"/>
      <c r="AA21" s="64">
        <f t="shared" si="22"/>
        <v>0</v>
      </c>
      <c r="AB21" s="79"/>
      <c r="AC21" s="78"/>
      <c r="AD21" s="64">
        <f t="shared" si="23"/>
        <v>0</v>
      </c>
      <c r="AE21" s="79"/>
      <c r="AF21" s="76"/>
      <c r="AG21" s="597" t="s">
        <v>221</v>
      </c>
      <c r="AH21" s="597" t="s">
        <v>222</v>
      </c>
    </row>
    <row r="22" spans="1:34">
      <c r="A22" s="627"/>
      <c r="B22" s="611"/>
      <c r="C22" s="613"/>
      <c r="D22" s="625"/>
      <c r="E22" s="629"/>
      <c r="F22" s="497"/>
      <c r="G22" s="45" t="s">
        <v>38</v>
      </c>
      <c r="H22" s="78"/>
      <c r="I22" s="64">
        <f t="shared" si="16"/>
        <v>0</v>
      </c>
      <c r="J22" s="79"/>
      <c r="K22" s="78"/>
      <c r="L22" s="64">
        <f t="shared" si="17"/>
        <v>0</v>
      </c>
      <c r="M22" s="79"/>
      <c r="N22" s="78"/>
      <c r="O22" s="64">
        <f t="shared" si="18"/>
        <v>0</v>
      </c>
      <c r="P22" s="79"/>
      <c r="Q22" s="78"/>
      <c r="R22" s="64">
        <f t="shared" si="19"/>
        <v>0</v>
      </c>
      <c r="S22" s="79"/>
      <c r="T22" s="78"/>
      <c r="U22" s="64">
        <f t="shared" si="20"/>
        <v>0</v>
      </c>
      <c r="V22" s="79"/>
      <c r="W22" s="78"/>
      <c r="X22" s="64">
        <f t="shared" si="21"/>
        <v>0</v>
      </c>
      <c r="Y22" s="79"/>
      <c r="Z22" s="78"/>
      <c r="AA22" s="64">
        <f t="shared" si="22"/>
        <v>0</v>
      </c>
      <c r="AB22" s="79"/>
      <c r="AC22" s="78"/>
      <c r="AD22" s="64">
        <f t="shared" si="23"/>
        <v>0</v>
      </c>
      <c r="AE22" s="79"/>
      <c r="AF22" s="76"/>
      <c r="AG22" s="55"/>
      <c r="AH22" s="55">
        <f>(AG22*0.25)*0.8</f>
        <v>0</v>
      </c>
    </row>
    <row r="23" spans="1:34">
      <c r="A23" s="627"/>
      <c r="B23" s="611"/>
      <c r="C23" s="613"/>
      <c r="D23" s="625"/>
      <c r="E23" s="629"/>
      <c r="F23" s="497"/>
      <c r="G23" s="45" t="s">
        <v>39</v>
      </c>
      <c r="H23" s="78"/>
      <c r="I23" s="64">
        <f t="shared" si="16"/>
        <v>0</v>
      </c>
      <c r="J23" s="79"/>
      <c r="K23" s="78"/>
      <c r="L23" s="64">
        <f t="shared" si="17"/>
        <v>0</v>
      </c>
      <c r="M23" s="79"/>
      <c r="N23" s="78"/>
      <c r="O23" s="64">
        <f t="shared" si="18"/>
        <v>0</v>
      </c>
      <c r="P23" s="79"/>
      <c r="Q23" s="78"/>
      <c r="R23" s="64">
        <f t="shared" si="19"/>
        <v>0</v>
      </c>
      <c r="S23" s="79"/>
      <c r="T23" s="78"/>
      <c r="U23" s="64">
        <f t="shared" si="20"/>
        <v>0</v>
      </c>
      <c r="V23" s="79"/>
      <c r="W23" s="78"/>
      <c r="X23" s="64">
        <f t="shared" si="21"/>
        <v>0</v>
      </c>
      <c r="Y23" s="79"/>
      <c r="Z23" s="78"/>
      <c r="AA23" s="64">
        <f t="shared" si="22"/>
        <v>0</v>
      </c>
      <c r="AB23" s="79"/>
      <c r="AC23" s="78"/>
      <c r="AD23" s="64">
        <f t="shared" si="23"/>
        <v>0</v>
      </c>
      <c r="AE23" s="79"/>
      <c r="AF23" s="76"/>
      <c r="AG23" s="598" t="s">
        <v>223</v>
      </c>
      <c r="AH23" s="598" t="s">
        <v>224</v>
      </c>
    </row>
    <row r="24" spans="1:34">
      <c r="A24" s="738"/>
      <c r="B24" s="734"/>
      <c r="C24" s="735"/>
      <c r="D24" s="739"/>
      <c r="E24" s="740"/>
      <c r="F24" s="497"/>
      <c r="G24" s="45" t="s">
        <v>42</v>
      </c>
      <c r="H24" s="131"/>
      <c r="I24" s="64">
        <f t="shared" si="16"/>
        <v>0</v>
      </c>
      <c r="J24" s="93"/>
      <c r="K24" s="131"/>
      <c r="L24" s="132">
        <f t="shared" si="17"/>
        <v>0</v>
      </c>
      <c r="M24" s="79"/>
      <c r="N24" s="131"/>
      <c r="O24" s="132">
        <f t="shared" si="18"/>
        <v>0</v>
      </c>
      <c r="P24" s="133"/>
      <c r="Q24" s="78"/>
      <c r="R24" s="64">
        <f t="shared" si="19"/>
        <v>0</v>
      </c>
      <c r="S24" s="79"/>
      <c r="T24" s="131">
        <v>6463000</v>
      </c>
      <c r="U24" s="132">
        <f t="shared" si="20"/>
        <v>6463000</v>
      </c>
      <c r="V24" s="133"/>
      <c r="W24" s="78"/>
      <c r="X24" s="64">
        <f t="shared" si="21"/>
        <v>0</v>
      </c>
      <c r="Y24" s="79"/>
      <c r="Z24" s="78"/>
      <c r="AA24" s="64">
        <f t="shared" si="22"/>
        <v>0</v>
      </c>
      <c r="AB24" s="79"/>
      <c r="AC24" s="78"/>
      <c r="AD24" s="64">
        <f t="shared" si="23"/>
        <v>0</v>
      </c>
      <c r="AE24" s="79"/>
      <c r="AF24" s="76"/>
      <c r="AG24" s="55"/>
      <c r="AH24" s="55"/>
    </row>
    <row r="25" spans="1:34">
      <c r="A25" s="477" t="s">
        <v>24</v>
      </c>
      <c r="B25" s="467" t="s">
        <v>20</v>
      </c>
      <c r="C25" s="467" t="s">
        <v>21</v>
      </c>
      <c r="D25" s="467" t="s">
        <v>212</v>
      </c>
      <c r="E25" s="467" t="s">
        <v>23</v>
      </c>
      <c r="F25" s="435"/>
      <c r="G25" s="448" t="s">
        <v>25</v>
      </c>
      <c r="H25" s="459" t="s">
        <v>26</v>
      </c>
      <c r="I25" s="449" t="s">
        <v>27</v>
      </c>
      <c r="J25" s="451" t="s">
        <v>28</v>
      </c>
      <c r="K25" s="459" t="s">
        <v>26</v>
      </c>
      <c r="L25" s="449" t="s">
        <v>27</v>
      </c>
      <c r="M25" s="451" t="s">
        <v>28</v>
      </c>
      <c r="N25" s="459" t="s">
        <v>26</v>
      </c>
      <c r="O25" s="449" t="s">
        <v>27</v>
      </c>
      <c r="P25" s="451" t="s">
        <v>28</v>
      </c>
      <c r="Q25" s="459" t="s">
        <v>26</v>
      </c>
      <c r="R25" s="449" t="s">
        <v>27</v>
      </c>
      <c r="S25" s="451" t="s">
        <v>28</v>
      </c>
      <c r="T25" s="459" t="s">
        <v>26</v>
      </c>
      <c r="U25" s="449" t="s">
        <v>27</v>
      </c>
      <c r="V25" s="451" t="s">
        <v>28</v>
      </c>
      <c r="W25" s="459" t="s">
        <v>26</v>
      </c>
      <c r="X25" s="449" t="s">
        <v>27</v>
      </c>
      <c r="Y25" s="451" t="s">
        <v>28</v>
      </c>
      <c r="Z25" s="459" t="s">
        <v>26</v>
      </c>
      <c r="AA25" s="449" t="s">
        <v>27</v>
      </c>
      <c r="AB25" s="451" t="s">
        <v>28</v>
      </c>
      <c r="AC25" s="459" t="s">
        <v>26</v>
      </c>
      <c r="AD25" s="449" t="s">
        <v>27</v>
      </c>
      <c r="AE25" s="451" t="s">
        <v>28</v>
      </c>
      <c r="AF25" s="475" t="s">
        <v>26</v>
      </c>
      <c r="AG25" s="463" t="s">
        <v>213</v>
      </c>
      <c r="AH25" s="463" t="s">
        <v>214</v>
      </c>
    </row>
    <row r="26" spans="1:34" ht="15" customHeight="1">
      <c r="A26" s="626" t="s">
        <v>215</v>
      </c>
      <c r="B26" s="610" t="s">
        <v>231</v>
      </c>
      <c r="C26" s="612">
        <v>2979</v>
      </c>
      <c r="D26" s="624" t="s">
        <v>232</v>
      </c>
      <c r="E26" s="628" t="s">
        <v>233</v>
      </c>
      <c r="F26" s="496"/>
      <c r="G26" s="44" t="s">
        <v>33</v>
      </c>
      <c r="H26" s="78"/>
      <c r="I26" s="64">
        <f t="shared" ref="I26:I31" si="24">H26-J26</f>
        <v>0</v>
      </c>
      <c r="J26" s="79"/>
      <c r="K26" s="78"/>
      <c r="L26" s="64">
        <f t="shared" ref="L26:L31" si="25">K26-M26</f>
        <v>0</v>
      </c>
      <c r="M26" s="79"/>
      <c r="N26" s="78"/>
      <c r="O26" s="64">
        <f t="shared" ref="O26:O31" si="26">N26-P26</f>
        <v>0</v>
      </c>
      <c r="P26" s="79"/>
      <c r="Q26" s="78"/>
      <c r="R26" s="64">
        <f t="shared" ref="R26:R31" si="27">Q26-S26</f>
        <v>0</v>
      </c>
      <c r="S26" s="79"/>
      <c r="T26" s="78"/>
      <c r="U26" s="64">
        <f t="shared" ref="U26:U31" si="28">T26-V26</f>
        <v>0</v>
      </c>
      <c r="V26" s="79"/>
      <c r="W26" s="78"/>
      <c r="X26" s="64">
        <f t="shared" ref="X26:X31" si="29">W26-Y26</f>
        <v>0</v>
      </c>
      <c r="Y26" s="79"/>
      <c r="Z26" s="78"/>
      <c r="AA26" s="64">
        <f t="shared" ref="AA26:AA31" si="30">Z26-AB26</f>
        <v>0</v>
      </c>
      <c r="AB26" s="79"/>
      <c r="AC26" s="78"/>
      <c r="AD26" s="64">
        <f t="shared" ref="AD26:AD31" si="31">AC26-AE26</f>
        <v>0</v>
      </c>
      <c r="AE26" s="79"/>
      <c r="AF26" s="76"/>
      <c r="AG26" s="597" t="s">
        <v>219</v>
      </c>
      <c r="AH26" s="597" t="s">
        <v>220</v>
      </c>
    </row>
    <row r="27" spans="1:34">
      <c r="A27" s="627"/>
      <c r="B27" s="611"/>
      <c r="C27" s="613"/>
      <c r="D27" s="625"/>
      <c r="E27" s="629"/>
      <c r="F27" s="497"/>
      <c r="G27" s="45" t="s">
        <v>35</v>
      </c>
      <c r="H27" s="78"/>
      <c r="I27" s="64">
        <f t="shared" si="24"/>
        <v>0</v>
      </c>
      <c r="J27" s="79"/>
      <c r="K27" s="78"/>
      <c r="L27" s="64">
        <f t="shared" si="25"/>
        <v>0</v>
      </c>
      <c r="M27" s="79"/>
      <c r="N27" s="78"/>
      <c r="O27" s="64">
        <f t="shared" si="26"/>
        <v>0</v>
      </c>
      <c r="P27" s="79"/>
      <c r="Q27" s="78"/>
      <c r="R27" s="64">
        <f t="shared" si="27"/>
        <v>0</v>
      </c>
      <c r="S27" s="79"/>
      <c r="T27" s="78"/>
      <c r="U27" s="64">
        <f t="shared" si="28"/>
        <v>0</v>
      </c>
      <c r="V27" s="79"/>
      <c r="W27" s="78"/>
      <c r="X27" s="64">
        <f t="shared" si="29"/>
        <v>0</v>
      </c>
      <c r="Y27" s="79"/>
      <c r="Z27" s="78"/>
      <c r="AA27" s="64">
        <f t="shared" si="30"/>
        <v>0</v>
      </c>
      <c r="AB27" s="79"/>
      <c r="AC27" s="78"/>
      <c r="AD27" s="64">
        <f t="shared" si="31"/>
        <v>0</v>
      </c>
      <c r="AE27" s="79"/>
      <c r="AF27" s="76"/>
      <c r="AG27" s="55"/>
      <c r="AH27" s="55"/>
    </row>
    <row r="28" spans="1:34">
      <c r="A28" s="627"/>
      <c r="B28" s="611"/>
      <c r="C28" s="613"/>
      <c r="D28" s="625"/>
      <c r="E28" s="629"/>
      <c r="F28" s="497"/>
      <c r="G28" s="45" t="s">
        <v>36</v>
      </c>
      <c r="H28" s="78"/>
      <c r="I28" s="64">
        <f t="shared" si="24"/>
        <v>0</v>
      </c>
      <c r="J28" s="79"/>
      <c r="K28" s="78"/>
      <c r="L28" s="64">
        <f t="shared" si="25"/>
        <v>0</v>
      </c>
      <c r="M28" s="79"/>
      <c r="N28" s="78"/>
      <c r="O28" s="64">
        <f t="shared" si="26"/>
        <v>0</v>
      </c>
      <c r="P28" s="79"/>
      <c r="Q28" s="78"/>
      <c r="R28" s="64">
        <f t="shared" si="27"/>
        <v>0</v>
      </c>
      <c r="S28" s="79"/>
      <c r="T28" s="78"/>
      <c r="U28" s="64">
        <f t="shared" si="28"/>
        <v>0</v>
      </c>
      <c r="V28" s="79"/>
      <c r="W28" s="78"/>
      <c r="X28" s="64">
        <f t="shared" si="29"/>
        <v>0</v>
      </c>
      <c r="Y28" s="79"/>
      <c r="Z28" s="78"/>
      <c r="AA28" s="64">
        <f t="shared" si="30"/>
        <v>0</v>
      </c>
      <c r="AB28" s="79"/>
      <c r="AC28" s="78"/>
      <c r="AD28" s="64">
        <f t="shared" si="31"/>
        <v>0</v>
      </c>
      <c r="AE28" s="79"/>
      <c r="AF28" s="76"/>
      <c r="AG28" s="597" t="s">
        <v>221</v>
      </c>
      <c r="AH28" s="597" t="s">
        <v>222</v>
      </c>
    </row>
    <row r="29" spans="1:34">
      <c r="A29" s="627"/>
      <c r="B29" s="611"/>
      <c r="C29" s="613"/>
      <c r="D29" s="625"/>
      <c r="E29" s="629"/>
      <c r="F29" s="497"/>
      <c r="G29" s="45" t="s">
        <v>38</v>
      </c>
      <c r="H29" s="78"/>
      <c r="I29" s="64">
        <f t="shared" si="24"/>
        <v>0</v>
      </c>
      <c r="J29" s="79"/>
      <c r="K29" s="78"/>
      <c r="L29" s="64">
        <f t="shared" si="25"/>
        <v>0</v>
      </c>
      <c r="M29" s="79"/>
      <c r="N29" s="78"/>
      <c r="O29" s="64">
        <f t="shared" si="26"/>
        <v>0</v>
      </c>
      <c r="P29" s="79"/>
      <c r="Q29" s="78"/>
      <c r="R29" s="64">
        <f t="shared" si="27"/>
        <v>0</v>
      </c>
      <c r="S29" s="79"/>
      <c r="T29" s="78"/>
      <c r="U29" s="64">
        <f t="shared" si="28"/>
        <v>0</v>
      </c>
      <c r="V29" s="79"/>
      <c r="W29" s="78"/>
      <c r="X29" s="64">
        <f t="shared" si="29"/>
        <v>0</v>
      </c>
      <c r="Y29" s="79"/>
      <c r="Z29" s="78"/>
      <c r="AA29" s="64">
        <f t="shared" si="30"/>
        <v>0</v>
      </c>
      <c r="AB29" s="79"/>
      <c r="AC29" s="78"/>
      <c r="AD29" s="64">
        <f t="shared" si="31"/>
        <v>0</v>
      </c>
      <c r="AE29" s="79"/>
      <c r="AF29" s="76"/>
      <c r="AG29" s="55"/>
      <c r="AH29" s="55">
        <f>(AG29*0.25)*0.8</f>
        <v>0</v>
      </c>
    </row>
    <row r="30" spans="1:34">
      <c r="A30" s="627"/>
      <c r="B30" s="611"/>
      <c r="C30" s="613"/>
      <c r="D30" s="625"/>
      <c r="E30" s="629"/>
      <c r="F30" s="497"/>
      <c r="G30" s="45" t="s">
        <v>39</v>
      </c>
      <c r="H30" s="78"/>
      <c r="I30" s="64">
        <f t="shared" si="24"/>
        <v>0</v>
      </c>
      <c r="J30" s="79"/>
      <c r="K30" s="78"/>
      <c r="L30" s="64">
        <f t="shared" si="25"/>
        <v>0</v>
      </c>
      <c r="M30" s="79"/>
      <c r="N30" s="78"/>
      <c r="O30" s="64">
        <f t="shared" si="26"/>
        <v>0</v>
      </c>
      <c r="P30" s="79"/>
      <c r="Q30" s="78"/>
      <c r="R30" s="64">
        <f t="shared" si="27"/>
        <v>0</v>
      </c>
      <c r="S30" s="79"/>
      <c r="T30" s="78"/>
      <c r="U30" s="64">
        <f t="shared" si="28"/>
        <v>0</v>
      </c>
      <c r="V30" s="79"/>
      <c r="W30" s="78"/>
      <c r="X30" s="64">
        <f t="shared" si="29"/>
        <v>0</v>
      </c>
      <c r="Y30" s="79"/>
      <c r="Z30" s="78"/>
      <c r="AA30" s="64">
        <f t="shared" si="30"/>
        <v>0</v>
      </c>
      <c r="AB30" s="79"/>
      <c r="AC30" s="78"/>
      <c r="AD30" s="64">
        <f t="shared" si="31"/>
        <v>0</v>
      </c>
      <c r="AE30" s="79"/>
      <c r="AF30" s="76"/>
      <c r="AG30" s="598" t="s">
        <v>223</v>
      </c>
      <c r="AH30" s="598" t="s">
        <v>224</v>
      </c>
    </row>
    <row r="31" spans="1:34">
      <c r="A31" s="738"/>
      <c r="B31" s="734"/>
      <c r="C31" s="735"/>
      <c r="D31" s="739"/>
      <c r="E31" s="740"/>
      <c r="F31" s="497"/>
      <c r="G31" s="45" t="s">
        <v>42</v>
      </c>
      <c r="H31" s="78"/>
      <c r="I31" s="64">
        <f t="shared" si="24"/>
        <v>0</v>
      </c>
      <c r="J31" s="79"/>
      <c r="K31" s="78"/>
      <c r="L31" s="64">
        <f t="shared" si="25"/>
        <v>0</v>
      </c>
      <c r="M31" s="79"/>
      <c r="N31" s="78"/>
      <c r="O31" s="64">
        <f t="shared" si="26"/>
        <v>0</v>
      </c>
      <c r="P31" s="79"/>
      <c r="Q31" s="78"/>
      <c r="R31" s="64">
        <f t="shared" si="27"/>
        <v>0</v>
      </c>
      <c r="S31" s="79"/>
      <c r="T31" s="78"/>
      <c r="U31" s="64">
        <f t="shared" si="28"/>
        <v>0</v>
      </c>
      <c r="V31" s="79"/>
      <c r="W31" s="131">
        <v>3760000</v>
      </c>
      <c r="X31" s="132">
        <f t="shared" si="29"/>
        <v>3760000</v>
      </c>
      <c r="Y31" s="79"/>
      <c r="Z31" s="131"/>
      <c r="AA31" s="132">
        <f t="shared" si="30"/>
        <v>0</v>
      </c>
      <c r="AB31" s="79"/>
      <c r="AC31" s="131"/>
      <c r="AD31" s="132">
        <f t="shared" si="31"/>
        <v>0</v>
      </c>
      <c r="AE31" s="79"/>
      <c r="AF31" s="76"/>
      <c r="AG31" s="55"/>
      <c r="AH31" s="55"/>
    </row>
    <row r="32" spans="1:34">
      <c r="A32" s="477" t="s">
        <v>24</v>
      </c>
      <c r="B32" s="467" t="s">
        <v>20</v>
      </c>
      <c r="C32" s="467" t="s">
        <v>21</v>
      </c>
      <c r="D32" s="467" t="s">
        <v>212</v>
      </c>
      <c r="E32" s="467" t="s">
        <v>23</v>
      </c>
      <c r="F32" s="435"/>
      <c r="G32" s="448" t="s">
        <v>25</v>
      </c>
      <c r="H32" s="459" t="s">
        <v>26</v>
      </c>
      <c r="I32" s="449" t="s">
        <v>27</v>
      </c>
      <c r="J32" s="451" t="s">
        <v>28</v>
      </c>
      <c r="K32" s="459" t="s">
        <v>26</v>
      </c>
      <c r="L32" s="449" t="s">
        <v>27</v>
      </c>
      <c r="M32" s="451" t="s">
        <v>28</v>
      </c>
      <c r="N32" s="459" t="s">
        <v>26</v>
      </c>
      <c r="O32" s="449" t="s">
        <v>27</v>
      </c>
      <c r="P32" s="451" t="s">
        <v>28</v>
      </c>
      <c r="Q32" s="459" t="s">
        <v>26</v>
      </c>
      <c r="R32" s="449" t="s">
        <v>27</v>
      </c>
      <c r="S32" s="451" t="s">
        <v>28</v>
      </c>
      <c r="T32" s="459" t="s">
        <v>26</v>
      </c>
      <c r="U32" s="449" t="s">
        <v>27</v>
      </c>
      <c r="V32" s="451" t="s">
        <v>28</v>
      </c>
      <c r="W32" s="459" t="s">
        <v>26</v>
      </c>
      <c r="X32" s="449" t="s">
        <v>27</v>
      </c>
      <c r="Y32" s="451" t="s">
        <v>28</v>
      </c>
      <c r="Z32" s="459" t="s">
        <v>26</v>
      </c>
      <c r="AA32" s="449" t="s">
        <v>27</v>
      </c>
      <c r="AB32" s="451" t="s">
        <v>28</v>
      </c>
      <c r="AC32" s="459" t="s">
        <v>26</v>
      </c>
      <c r="AD32" s="449" t="s">
        <v>27</v>
      </c>
      <c r="AE32" s="451" t="s">
        <v>28</v>
      </c>
      <c r="AF32" s="475" t="s">
        <v>26</v>
      </c>
      <c r="AG32" s="463" t="s">
        <v>213</v>
      </c>
      <c r="AH32" s="463" t="s">
        <v>214</v>
      </c>
    </row>
    <row r="33" spans="1:34" ht="15" customHeight="1">
      <c r="A33" s="626" t="s">
        <v>215</v>
      </c>
      <c r="B33" s="610" t="s">
        <v>234</v>
      </c>
      <c r="C33" s="612">
        <v>2980</v>
      </c>
      <c r="D33" s="624" t="s">
        <v>235</v>
      </c>
      <c r="E33" s="628" t="s">
        <v>236</v>
      </c>
      <c r="F33" s="496"/>
      <c r="G33" s="44" t="s">
        <v>33</v>
      </c>
      <c r="H33" s="78"/>
      <c r="I33" s="64">
        <f t="shared" ref="I33:I38" si="32">H33-J33</f>
        <v>0</v>
      </c>
      <c r="J33" s="79"/>
      <c r="K33" s="78"/>
      <c r="L33" s="64">
        <f t="shared" ref="L33:L38" si="33">K33-M33</f>
        <v>0</v>
      </c>
      <c r="M33" s="79"/>
      <c r="N33" s="78"/>
      <c r="O33" s="64">
        <f t="shared" ref="O33:O38" si="34">N33-P33</f>
        <v>0</v>
      </c>
      <c r="P33" s="79"/>
      <c r="Q33" s="78"/>
      <c r="R33" s="64">
        <f t="shared" ref="R33:R38" si="35">Q33-S33</f>
        <v>0</v>
      </c>
      <c r="S33" s="79"/>
      <c r="T33" s="78"/>
      <c r="U33" s="64">
        <f t="shared" ref="U33:U38" si="36">T33-V33</f>
        <v>0</v>
      </c>
      <c r="V33" s="79"/>
      <c r="W33" s="78"/>
      <c r="X33" s="64">
        <f t="shared" ref="X33:X38" si="37">W33-Y33</f>
        <v>0</v>
      </c>
      <c r="Y33" s="79"/>
      <c r="Z33" s="78"/>
      <c r="AA33" s="64">
        <f t="shared" ref="AA33:AA38" si="38">Z33-AB33</f>
        <v>0</v>
      </c>
      <c r="AB33" s="79"/>
      <c r="AC33" s="78"/>
      <c r="AD33" s="64">
        <f t="shared" ref="AD33:AD38" si="39">AC33-AE33</f>
        <v>0</v>
      </c>
      <c r="AE33" s="79"/>
      <c r="AF33" s="76"/>
      <c r="AG33" s="597" t="s">
        <v>219</v>
      </c>
      <c r="AH33" s="597" t="s">
        <v>220</v>
      </c>
    </row>
    <row r="34" spans="1:34">
      <c r="A34" s="627"/>
      <c r="B34" s="611"/>
      <c r="C34" s="613"/>
      <c r="D34" s="625"/>
      <c r="E34" s="629"/>
      <c r="F34" s="497"/>
      <c r="G34" s="45" t="s">
        <v>35</v>
      </c>
      <c r="H34" s="78"/>
      <c r="I34" s="64">
        <f t="shared" si="32"/>
        <v>0</v>
      </c>
      <c r="J34" s="79"/>
      <c r="K34" s="78"/>
      <c r="L34" s="64">
        <f t="shared" si="33"/>
        <v>0</v>
      </c>
      <c r="M34" s="79"/>
      <c r="N34" s="78"/>
      <c r="O34" s="64">
        <f t="shared" si="34"/>
        <v>0</v>
      </c>
      <c r="P34" s="79"/>
      <c r="Q34" s="78"/>
      <c r="R34" s="64">
        <f t="shared" si="35"/>
        <v>0</v>
      </c>
      <c r="S34" s="79"/>
      <c r="T34" s="78"/>
      <c r="U34" s="64">
        <f t="shared" si="36"/>
        <v>0</v>
      </c>
      <c r="V34" s="79"/>
      <c r="W34" s="78"/>
      <c r="X34" s="64">
        <f t="shared" si="37"/>
        <v>0</v>
      </c>
      <c r="Y34" s="79"/>
      <c r="Z34" s="78"/>
      <c r="AA34" s="64">
        <f t="shared" si="38"/>
        <v>0</v>
      </c>
      <c r="AB34" s="79"/>
      <c r="AC34" s="78"/>
      <c r="AD34" s="64">
        <f t="shared" si="39"/>
        <v>0</v>
      </c>
      <c r="AE34" s="79"/>
      <c r="AF34" s="76"/>
      <c r="AG34" s="55"/>
      <c r="AH34" s="55"/>
    </row>
    <row r="35" spans="1:34">
      <c r="A35" s="627"/>
      <c r="B35" s="611"/>
      <c r="C35" s="613"/>
      <c r="D35" s="625"/>
      <c r="E35" s="629"/>
      <c r="F35" s="497"/>
      <c r="G35" s="45" t="s">
        <v>36</v>
      </c>
      <c r="H35" s="78"/>
      <c r="I35" s="64">
        <f t="shared" si="32"/>
        <v>0</v>
      </c>
      <c r="J35" s="79"/>
      <c r="K35" s="131">
        <v>320000</v>
      </c>
      <c r="L35" s="132">
        <f t="shared" si="33"/>
        <v>0</v>
      </c>
      <c r="M35" s="79">
        <v>320000</v>
      </c>
      <c r="N35" s="78"/>
      <c r="O35" s="64">
        <f t="shared" si="34"/>
        <v>0</v>
      </c>
      <c r="P35" s="79"/>
      <c r="Q35" s="78"/>
      <c r="R35" s="64">
        <f t="shared" si="35"/>
        <v>0</v>
      </c>
      <c r="S35" s="79"/>
      <c r="T35" s="78"/>
      <c r="U35" s="64">
        <f t="shared" si="36"/>
        <v>0</v>
      </c>
      <c r="V35" s="79"/>
      <c r="W35" s="78"/>
      <c r="X35" s="64">
        <f t="shared" si="37"/>
        <v>0</v>
      </c>
      <c r="Y35" s="79"/>
      <c r="Z35" s="78"/>
      <c r="AA35" s="64">
        <f t="shared" si="38"/>
        <v>0</v>
      </c>
      <c r="AB35" s="79"/>
      <c r="AC35" s="78"/>
      <c r="AD35" s="64">
        <f t="shared" si="39"/>
        <v>0</v>
      </c>
      <c r="AE35" s="79"/>
      <c r="AF35" s="76"/>
      <c r="AG35" s="597" t="s">
        <v>221</v>
      </c>
      <c r="AH35" s="597" t="s">
        <v>222</v>
      </c>
    </row>
    <row r="36" spans="1:34">
      <c r="A36" s="627"/>
      <c r="B36" s="611"/>
      <c r="C36" s="613"/>
      <c r="D36" s="625"/>
      <c r="E36" s="629"/>
      <c r="F36" s="497"/>
      <c r="G36" s="45" t="s">
        <v>38</v>
      </c>
      <c r="H36" s="78"/>
      <c r="I36" s="64">
        <f t="shared" si="32"/>
        <v>0</v>
      </c>
      <c r="J36" s="79"/>
      <c r="K36" s="78"/>
      <c r="L36" s="64">
        <f t="shared" si="33"/>
        <v>0</v>
      </c>
      <c r="M36" s="79"/>
      <c r="N36" s="131"/>
      <c r="O36" s="132">
        <f t="shared" si="34"/>
        <v>0</v>
      </c>
      <c r="P36" s="79"/>
      <c r="Q36" s="131">
        <v>88000</v>
      </c>
      <c r="R36" s="132">
        <f t="shared" si="35"/>
        <v>88000</v>
      </c>
      <c r="S36" s="133"/>
      <c r="T36" s="78"/>
      <c r="U36" s="64">
        <f t="shared" si="36"/>
        <v>0</v>
      </c>
      <c r="V36" s="79"/>
      <c r="W36" s="78"/>
      <c r="X36" s="64">
        <f t="shared" si="37"/>
        <v>0</v>
      </c>
      <c r="Y36" s="79"/>
      <c r="Z36" s="78"/>
      <c r="AA36" s="64">
        <f t="shared" si="38"/>
        <v>0</v>
      </c>
      <c r="AB36" s="79"/>
      <c r="AC36" s="78"/>
      <c r="AD36" s="64">
        <f t="shared" si="39"/>
        <v>0</v>
      </c>
      <c r="AE36" s="79"/>
      <c r="AF36" s="76"/>
      <c r="AG36" s="55"/>
      <c r="AH36" s="55">
        <f>(AG36*0.25)*0.8</f>
        <v>0</v>
      </c>
    </row>
    <row r="37" spans="1:34">
      <c r="A37" s="627"/>
      <c r="B37" s="611"/>
      <c r="C37" s="613"/>
      <c r="D37" s="625"/>
      <c r="E37" s="629"/>
      <c r="F37" s="497"/>
      <c r="G37" s="45" t="s">
        <v>39</v>
      </c>
      <c r="H37" s="78"/>
      <c r="I37" s="64">
        <f t="shared" si="32"/>
        <v>0</v>
      </c>
      <c r="J37" s="79"/>
      <c r="K37" s="78"/>
      <c r="L37" s="64">
        <f t="shared" si="33"/>
        <v>0</v>
      </c>
      <c r="M37" s="79"/>
      <c r="N37" s="131"/>
      <c r="O37" s="132">
        <f t="shared" si="34"/>
        <v>0</v>
      </c>
      <c r="P37" s="79"/>
      <c r="Q37" s="78"/>
      <c r="R37" s="64">
        <f t="shared" si="35"/>
        <v>0</v>
      </c>
      <c r="S37" s="79"/>
      <c r="T37" s="131">
        <v>28000</v>
      </c>
      <c r="U37" s="132">
        <f t="shared" si="36"/>
        <v>28000</v>
      </c>
      <c r="V37" s="133"/>
      <c r="W37" s="78"/>
      <c r="X37" s="64">
        <f t="shared" si="37"/>
        <v>0</v>
      </c>
      <c r="Y37" s="79"/>
      <c r="Z37" s="78"/>
      <c r="AA37" s="64">
        <f t="shared" si="38"/>
        <v>0</v>
      </c>
      <c r="AB37" s="79"/>
      <c r="AC37" s="78"/>
      <c r="AD37" s="64">
        <f t="shared" si="39"/>
        <v>0</v>
      </c>
      <c r="AE37" s="79"/>
      <c r="AF37" s="76"/>
      <c r="AG37" s="598" t="s">
        <v>223</v>
      </c>
      <c r="AH37" s="598" t="s">
        <v>224</v>
      </c>
    </row>
    <row r="38" spans="1:34">
      <c r="A38" s="738"/>
      <c r="B38" s="734"/>
      <c r="C38" s="735"/>
      <c r="D38" s="739"/>
      <c r="E38" s="740"/>
      <c r="F38" s="497"/>
      <c r="G38" s="45" t="s">
        <v>42</v>
      </c>
      <c r="H38" s="78"/>
      <c r="I38" s="64">
        <f t="shared" si="32"/>
        <v>0</v>
      </c>
      <c r="J38" s="79"/>
      <c r="K38" s="78"/>
      <c r="L38" s="64">
        <f t="shared" si="33"/>
        <v>0</v>
      </c>
      <c r="M38" s="79"/>
      <c r="N38" s="78"/>
      <c r="O38" s="64">
        <f t="shared" si="34"/>
        <v>0</v>
      </c>
      <c r="P38" s="79"/>
      <c r="Q38" s="78"/>
      <c r="R38" s="64">
        <f t="shared" si="35"/>
        <v>0</v>
      </c>
      <c r="S38" s="79"/>
      <c r="T38" s="78">
        <f>1150000+1546000</f>
        <v>2696000</v>
      </c>
      <c r="U38" s="64">
        <f t="shared" si="36"/>
        <v>2696000</v>
      </c>
      <c r="V38" s="79"/>
      <c r="W38" s="78"/>
      <c r="X38" s="64">
        <f t="shared" si="37"/>
        <v>0</v>
      </c>
      <c r="Y38" s="79"/>
      <c r="Z38" s="78"/>
      <c r="AA38" s="64">
        <f t="shared" si="38"/>
        <v>0</v>
      </c>
      <c r="AB38" s="79"/>
      <c r="AC38" s="78"/>
      <c r="AD38" s="64">
        <f t="shared" si="39"/>
        <v>0</v>
      </c>
      <c r="AE38" s="79"/>
      <c r="AF38" s="76"/>
      <c r="AG38" s="55"/>
      <c r="AH38" s="55"/>
    </row>
    <row r="39" spans="1:34" ht="15" customHeight="1">
      <c r="A39" s="435" t="s">
        <v>24</v>
      </c>
      <c r="B39" s="446" t="s">
        <v>20</v>
      </c>
      <c r="C39" s="446" t="s">
        <v>21</v>
      </c>
      <c r="D39" s="446" t="s">
        <v>212</v>
      </c>
      <c r="E39" s="446" t="s">
        <v>23</v>
      </c>
      <c r="F39" s="435"/>
      <c r="G39" s="448" t="s">
        <v>25</v>
      </c>
      <c r="H39" s="433" t="s">
        <v>26</v>
      </c>
      <c r="I39" s="435" t="s">
        <v>27</v>
      </c>
      <c r="J39" s="437" t="s">
        <v>28</v>
      </c>
      <c r="K39" s="433" t="s">
        <v>26</v>
      </c>
      <c r="L39" s="435" t="s">
        <v>27</v>
      </c>
      <c r="M39" s="437" t="s">
        <v>28</v>
      </c>
      <c r="N39" s="433" t="s">
        <v>26</v>
      </c>
      <c r="O39" s="435" t="s">
        <v>27</v>
      </c>
      <c r="P39" s="437" t="s">
        <v>28</v>
      </c>
      <c r="Q39" s="433" t="s">
        <v>26</v>
      </c>
      <c r="R39" s="435" t="s">
        <v>27</v>
      </c>
      <c r="S39" s="437" t="s">
        <v>28</v>
      </c>
      <c r="T39" s="433" t="s">
        <v>26</v>
      </c>
      <c r="U39" s="435" t="s">
        <v>27</v>
      </c>
      <c r="V39" s="437" t="s">
        <v>28</v>
      </c>
      <c r="W39" s="433" t="s">
        <v>26</v>
      </c>
      <c r="X39" s="435" t="s">
        <v>27</v>
      </c>
      <c r="Y39" s="437" t="s">
        <v>28</v>
      </c>
      <c r="Z39" s="433" t="s">
        <v>26</v>
      </c>
      <c r="AA39" s="435" t="s">
        <v>27</v>
      </c>
      <c r="AB39" s="437" t="s">
        <v>28</v>
      </c>
      <c r="AC39" s="433" t="s">
        <v>26</v>
      </c>
      <c r="AD39" s="435" t="s">
        <v>27</v>
      </c>
      <c r="AE39" s="437" t="s">
        <v>28</v>
      </c>
      <c r="AF39" s="464" t="s">
        <v>26</v>
      </c>
      <c r="AG39" s="463" t="s">
        <v>213</v>
      </c>
      <c r="AH39" s="463" t="s">
        <v>214</v>
      </c>
    </row>
    <row r="40" spans="1:34" ht="15" customHeight="1">
      <c r="A40" s="626" t="s">
        <v>215</v>
      </c>
      <c r="B40" s="610" t="s">
        <v>237</v>
      </c>
      <c r="C40" s="612">
        <v>2086</v>
      </c>
      <c r="D40" s="624" t="s">
        <v>238</v>
      </c>
      <c r="E40" s="628" t="s">
        <v>239</v>
      </c>
      <c r="F40" s="496"/>
      <c r="G40" s="44" t="s">
        <v>33</v>
      </c>
      <c r="H40" s="78"/>
      <c r="I40" s="64">
        <f t="shared" ref="I40:I45" si="40">H40-J40</f>
        <v>0</v>
      </c>
      <c r="J40" s="79"/>
      <c r="K40" s="78"/>
      <c r="L40" s="64">
        <f t="shared" ref="L40:L45" si="41">K40-M40</f>
        <v>0</v>
      </c>
      <c r="M40" s="79"/>
      <c r="N40" s="78"/>
      <c r="O40" s="64">
        <f t="shared" ref="O40:O45" si="42">N40-P40</f>
        <v>0</v>
      </c>
      <c r="P40" s="79"/>
      <c r="Q40" s="78"/>
      <c r="R40" s="64">
        <f t="shared" ref="R40:R45" si="43">Q40-S40</f>
        <v>0</v>
      </c>
      <c r="S40" s="79"/>
      <c r="T40" s="78"/>
      <c r="U40" s="64">
        <f t="shared" ref="U40:U45" si="44">T40-V40</f>
        <v>0</v>
      </c>
      <c r="V40" s="79"/>
      <c r="W40" s="78"/>
      <c r="X40" s="64">
        <f t="shared" ref="X40:X45" si="45">W40-Y40</f>
        <v>0</v>
      </c>
      <c r="Y40" s="79"/>
      <c r="Z40" s="78"/>
      <c r="AA40" s="64">
        <f t="shared" ref="AA40:AA45" si="46">Z40-AB40</f>
        <v>0</v>
      </c>
      <c r="AB40" s="79"/>
      <c r="AC40" s="78"/>
      <c r="AD40" s="64">
        <f t="shared" ref="AD40:AD45" si="47">AC40-AE40</f>
        <v>0</v>
      </c>
      <c r="AE40" s="79"/>
      <c r="AF40" s="76"/>
      <c r="AG40" s="597" t="s">
        <v>219</v>
      </c>
      <c r="AH40" s="597" t="s">
        <v>220</v>
      </c>
    </row>
    <row r="41" spans="1:34">
      <c r="A41" s="627"/>
      <c r="B41" s="611"/>
      <c r="C41" s="613"/>
      <c r="D41" s="625"/>
      <c r="E41" s="629"/>
      <c r="F41" s="497"/>
      <c r="G41" s="45" t="s">
        <v>35</v>
      </c>
      <c r="H41" s="78"/>
      <c r="I41" s="64">
        <f t="shared" si="40"/>
        <v>0</v>
      </c>
      <c r="J41" s="79"/>
      <c r="K41" s="78"/>
      <c r="L41" s="64">
        <f t="shared" si="41"/>
        <v>0</v>
      </c>
      <c r="M41" s="79"/>
      <c r="N41" s="78"/>
      <c r="O41" s="64">
        <f t="shared" si="42"/>
        <v>0</v>
      </c>
      <c r="P41" s="79"/>
      <c r="Q41" s="78"/>
      <c r="R41" s="64">
        <f t="shared" si="43"/>
        <v>0</v>
      </c>
      <c r="S41" s="79"/>
      <c r="T41" s="78"/>
      <c r="U41" s="64">
        <f t="shared" si="44"/>
        <v>0</v>
      </c>
      <c r="V41" s="79"/>
      <c r="W41" s="78"/>
      <c r="X41" s="64">
        <f t="shared" si="45"/>
        <v>0</v>
      </c>
      <c r="Y41" s="79"/>
      <c r="Z41" s="78"/>
      <c r="AA41" s="64">
        <f t="shared" si="46"/>
        <v>0</v>
      </c>
      <c r="AB41" s="79"/>
      <c r="AC41" s="78"/>
      <c r="AD41" s="64">
        <f t="shared" si="47"/>
        <v>0</v>
      </c>
      <c r="AE41" s="79"/>
      <c r="AF41" s="76"/>
      <c r="AG41" s="55"/>
      <c r="AH41" s="55"/>
    </row>
    <row r="42" spans="1:34">
      <c r="A42" s="627"/>
      <c r="B42" s="611"/>
      <c r="C42" s="613"/>
      <c r="D42" s="625"/>
      <c r="E42" s="629"/>
      <c r="F42" s="497"/>
      <c r="G42" s="45" t="s">
        <v>36</v>
      </c>
      <c r="H42" s="78"/>
      <c r="I42" s="64">
        <f t="shared" si="40"/>
        <v>0</v>
      </c>
      <c r="J42" s="79"/>
      <c r="K42" s="78"/>
      <c r="L42" s="64">
        <f t="shared" si="41"/>
        <v>0</v>
      </c>
      <c r="M42" s="79"/>
      <c r="N42" s="78"/>
      <c r="O42" s="64">
        <f t="shared" si="42"/>
        <v>0</v>
      </c>
      <c r="P42" s="79"/>
      <c r="Q42" s="78"/>
      <c r="R42" s="64">
        <f t="shared" si="43"/>
        <v>0</v>
      </c>
      <c r="S42" s="79"/>
      <c r="T42" s="78"/>
      <c r="U42" s="64">
        <f t="shared" si="44"/>
        <v>0</v>
      </c>
      <c r="V42" s="79"/>
      <c r="W42" s="78"/>
      <c r="X42" s="64">
        <f t="shared" si="45"/>
        <v>0</v>
      </c>
      <c r="Y42" s="79"/>
      <c r="Z42" s="78"/>
      <c r="AA42" s="64">
        <f t="shared" si="46"/>
        <v>0</v>
      </c>
      <c r="AB42" s="79"/>
      <c r="AC42" s="78"/>
      <c r="AD42" s="64">
        <f t="shared" si="47"/>
        <v>0</v>
      </c>
      <c r="AE42" s="79"/>
      <c r="AF42" s="76"/>
      <c r="AG42" s="597" t="s">
        <v>221</v>
      </c>
      <c r="AH42" s="597" t="s">
        <v>222</v>
      </c>
    </row>
    <row r="43" spans="1:34">
      <c r="A43" s="627"/>
      <c r="B43" s="611"/>
      <c r="C43" s="613"/>
      <c r="D43" s="625"/>
      <c r="E43" s="629"/>
      <c r="F43" s="497"/>
      <c r="G43" s="45" t="s">
        <v>38</v>
      </c>
      <c r="H43" s="131"/>
      <c r="I43" s="64">
        <f t="shared" si="40"/>
        <v>0</v>
      </c>
      <c r="J43" s="79"/>
      <c r="K43" s="131">
        <v>680000</v>
      </c>
      <c r="L43" s="132">
        <f t="shared" si="41"/>
        <v>0</v>
      </c>
      <c r="M43" s="79">
        <v>680000</v>
      </c>
      <c r="N43" s="78"/>
      <c r="O43" s="64">
        <f t="shared" si="42"/>
        <v>0</v>
      </c>
      <c r="P43" s="79"/>
      <c r="Q43" s="78"/>
      <c r="R43" s="64">
        <f t="shared" si="43"/>
        <v>0</v>
      </c>
      <c r="S43" s="79"/>
      <c r="T43" s="78"/>
      <c r="U43" s="64">
        <f t="shared" si="44"/>
        <v>0</v>
      </c>
      <c r="V43" s="79"/>
      <c r="W43" s="78"/>
      <c r="X43" s="64">
        <f t="shared" si="45"/>
        <v>0</v>
      </c>
      <c r="Y43" s="79"/>
      <c r="Z43" s="78"/>
      <c r="AA43" s="64">
        <f t="shared" si="46"/>
        <v>0</v>
      </c>
      <c r="AB43" s="79"/>
      <c r="AC43" s="78"/>
      <c r="AD43" s="64">
        <f t="shared" si="47"/>
        <v>0</v>
      </c>
      <c r="AE43" s="79"/>
      <c r="AF43" s="76"/>
      <c r="AG43" s="55"/>
      <c r="AH43" s="55">
        <f>(AG43*0.25)*0.8</f>
        <v>0</v>
      </c>
    </row>
    <row r="44" spans="1:34">
      <c r="A44" s="627"/>
      <c r="B44" s="611"/>
      <c r="C44" s="613"/>
      <c r="D44" s="625"/>
      <c r="E44" s="629"/>
      <c r="F44" s="497"/>
      <c r="G44" s="45" t="s">
        <v>39</v>
      </c>
      <c r="H44" s="78"/>
      <c r="I44" s="64">
        <f t="shared" si="40"/>
        <v>0</v>
      </c>
      <c r="J44" s="79"/>
      <c r="K44" s="78"/>
      <c r="L44" s="64">
        <f t="shared" si="41"/>
        <v>0</v>
      </c>
      <c r="M44" s="79"/>
      <c r="N44" s="78"/>
      <c r="O44" s="64">
        <f t="shared" si="42"/>
        <v>0</v>
      </c>
      <c r="P44" s="79"/>
      <c r="Q44" s="131">
        <v>55000</v>
      </c>
      <c r="R44" s="64">
        <f t="shared" si="43"/>
        <v>55000</v>
      </c>
      <c r="S44" s="79"/>
      <c r="T44" s="131"/>
      <c r="U44" s="64">
        <f t="shared" si="44"/>
        <v>0</v>
      </c>
      <c r="V44" s="79"/>
      <c r="W44" s="131"/>
      <c r="X44" s="64">
        <f t="shared" si="45"/>
        <v>0</v>
      </c>
      <c r="Y44" s="79"/>
      <c r="Z44" s="131"/>
      <c r="AA44" s="64">
        <f t="shared" si="46"/>
        <v>0</v>
      </c>
      <c r="AB44" s="79"/>
      <c r="AC44" s="131"/>
      <c r="AD44" s="64">
        <f t="shared" si="47"/>
        <v>0</v>
      </c>
      <c r="AE44" s="79"/>
      <c r="AF44" s="76">
        <v>15400</v>
      </c>
      <c r="AG44" s="598" t="s">
        <v>223</v>
      </c>
      <c r="AH44" s="598" t="s">
        <v>224</v>
      </c>
    </row>
    <row r="45" spans="1:34">
      <c r="A45" s="738"/>
      <c r="B45" s="734"/>
      <c r="C45" s="735"/>
      <c r="D45" s="739"/>
      <c r="E45" s="740"/>
      <c r="F45" s="497"/>
      <c r="G45" s="45" t="s">
        <v>42</v>
      </c>
      <c r="H45" s="78"/>
      <c r="I45" s="64">
        <f t="shared" si="40"/>
        <v>0</v>
      </c>
      <c r="J45" s="79"/>
      <c r="K45" s="78"/>
      <c r="L45" s="64">
        <f t="shared" si="41"/>
        <v>0</v>
      </c>
      <c r="M45" s="79"/>
      <c r="N45" s="78"/>
      <c r="O45" s="64">
        <f t="shared" si="42"/>
        <v>0</v>
      </c>
      <c r="P45" s="79"/>
      <c r="Q45" s="78"/>
      <c r="R45" s="64">
        <f t="shared" si="43"/>
        <v>0</v>
      </c>
      <c r="S45" s="79"/>
      <c r="T45" s="78"/>
      <c r="U45" s="64">
        <f t="shared" si="44"/>
        <v>0</v>
      </c>
      <c r="V45" s="79"/>
      <c r="W45" s="78"/>
      <c r="X45" s="64">
        <f t="shared" si="45"/>
        <v>0</v>
      </c>
      <c r="Y45" s="79"/>
      <c r="Z45" s="78"/>
      <c r="AA45" s="64">
        <f t="shared" si="46"/>
        <v>0</v>
      </c>
      <c r="AB45" s="79"/>
      <c r="AC45" s="78"/>
      <c r="AD45" s="64">
        <f t="shared" si="47"/>
        <v>0</v>
      </c>
      <c r="AE45" s="79"/>
      <c r="AF45" s="150">
        <v>9800000</v>
      </c>
      <c r="AG45" s="55"/>
      <c r="AH45" s="55"/>
    </row>
    <row r="46" spans="1:34" ht="15" customHeight="1">
      <c r="A46" s="435" t="s">
        <v>24</v>
      </c>
      <c r="B46" s="446" t="s">
        <v>20</v>
      </c>
      <c r="C46" s="446" t="s">
        <v>21</v>
      </c>
      <c r="D46" s="446" t="s">
        <v>212</v>
      </c>
      <c r="E46" s="446" t="s">
        <v>23</v>
      </c>
      <c r="F46" s="435"/>
      <c r="G46" s="448" t="s">
        <v>25</v>
      </c>
      <c r="H46" s="433" t="s">
        <v>26</v>
      </c>
      <c r="I46" s="435" t="s">
        <v>27</v>
      </c>
      <c r="J46" s="437" t="s">
        <v>28</v>
      </c>
      <c r="K46" s="433" t="s">
        <v>26</v>
      </c>
      <c r="L46" s="435" t="s">
        <v>27</v>
      </c>
      <c r="M46" s="437" t="s">
        <v>28</v>
      </c>
      <c r="N46" s="433" t="s">
        <v>26</v>
      </c>
      <c r="O46" s="435" t="s">
        <v>27</v>
      </c>
      <c r="P46" s="437" t="s">
        <v>28</v>
      </c>
      <c r="Q46" s="433" t="s">
        <v>26</v>
      </c>
      <c r="R46" s="435" t="s">
        <v>27</v>
      </c>
      <c r="S46" s="437" t="s">
        <v>28</v>
      </c>
      <c r="T46" s="433" t="s">
        <v>26</v>
      </c>
      <c r="U46" s="435" t="s">
        <v>27</v>
      </c>
      <c r="V46" s="437" t="s">
        <v>28</v>
      </c>
      <c r="W46" s="433" t="s">
        <v>26</v>
      </c>
      <c r="X46" s="435" t="s">
        <v>27</v>
      </c>
      <c r="Y46" s="437" t="s">
        <v>28</v>
      </c>
      <c r="Z46" s="433" t="s">
        <v>26</v>
      </c>
      <c r="AA46" s="435" t="s">
        <v>27</v>
      </c>
      <c r="AB46" s="437" t="s">
        <v>28</v>
      </c>
      <c r="AC46" s="433" t="s">
        <v>26</v>
      </c>
      <c r="AD46" s="435" t="s">
        <v>27</v>
      </c>
      <c r="AE46" s="437" t="s">
        <v>28</v>
      </c>
      <c r="AF46" s="464" t="s">
        <v>26</v>
      </c>
      <c r="AG46" s="463" t="s">
        <v>213</v>
      </c>
      <c r="AH46" s="463" t="s">
        <v>214</v>
      </c>
    </row>
    <row r="47" spans="1:34" ht="15" customHeight="1">
      <c r="A47" s="608" t="s">
        <v>90</v>
      </c>
      <c r="B47" s="610" t="s">
        <v>240</v>
      </c>
      <c r="C47" s="612">
        <v>3137</v>
      </c>
      <c r="D47" s="614"/>
      <c r="E47" s="616"/>
      <c r="F47" s="496"/>
      <c r="G47" s="44" t="s">
        <v>33</v>
      </c>
      <c r="H47" s="13"/>
      <c r="I47" s="9">
        <f t="shared" ref="I47:I52" si="48">H47-J47</f>
        <v>0</v>
      </c>
      <c r="J47" s="10"/>
      <c r="K47" s="13"/>
      <c r="L47" s="9">
        <f t="shared" ref="L47:L52" si="49">K47-M47</f>
        <v>0</v>
      </c>
      <c r="M47" s="10"/>
      <c r="N47" s="13"/>
      <c r="O47" s="9">
        <f t="shared" ref="O47:O52" si="50">N47-P47</f>
        <v>0</v>
      </c>
      <c r="P47" s="10"/>
      <c r="Q47" s="13"/>
      <c r="R47" s="9">
        <f t="shared" ref="R47:R52" si="51">Q47-S47</f>
        <v>0</v>
      </c>
      <c r="S47" s="10"/>
      <c r="T47" s="13"/>
      <c r="U47" s="9">
        <f t="shared" ref="U47:U52" si="52">T47-V47</f>
        <v>0</v>
      </c>
      <c r="V47" s="10"/>
      <c r="W47" s="13"/>
      <c r="X47" s="9">
        <f t="shared" ref="X47:X52" si="53">W47-Y47</f>
        <v>0</v>
      </c>
      <c r="Y47" s="10"/>
      <c r="Z47" s="13"/>
      <c r="AA47" s="9">
        <f t="shared" ref="AA47:AA52" si="54">Z47-AB47</f>
        <v>0</v>
      </c>
      <c r="AB47" s="10"/>
      <c r="AC47" s="13"/>
      <c r="AD47" s="9">
        <f t="shared" ref="AD47:AD52" si="55">AC47-AE47</f>
        <v>0</v>
      </c>
      <c r="AE47" s="10"/>
      <c r="AF47" s="14"/>
      <c r="AG47" s="597" t="s">
        <v>219</v>
      </c>
      <c r="AH47" s="597" t="s">
        <v>220</v>
      </c>
    </row>
    <row r="48" spans="1:34">
      <c r="A48" s="609"/>
      <c r="B48" s="611"/>
      <c r="C48" s="613"/>
      <c r="D48" s="615"/>
      <c r="E48" s="617"/>
      <c r="F48" s="497"/>
      <c r="G48" s="45" t="s">
        <v>35</v>
      </c>
      <c r="H48" s="13"/>
      <c r="I48" s="11">
        <f t="shared" si="48"/>
        <v>0</v>
      </c>
      <c r="J48" s="12"/>
      <c r="K48" s="140"/>
      <c r="L48" s="11">
        <f t="shared" si="49"/>
        <v>0</v>
      </c>
      <c r="M48" s="12"/>
      <c r="N48" s="140">
        <v>100000</v>
      </c>
      <c r="O48" s="129">
        <f t="shared" si="50"/>
        <v>0</v>
      </c>
      <c r="P48" s="130">
        <v>100000</v>
      </c>
      <c r="Q48" s="13"/>
      <c r="R48" s="11">
        <f t="shared" si="51"/>
        <v>0</v>
      </c>
      <c r="S48" s="12"/>
      <c r="T48" s="13"/>
      <c r="U48" s="11">
        <f t="shared" si="52"/>
        <v>0</v>
      </c>
      <c r="V48" s="12"/>
      <c r="W48" s="13"/>
      <c r="X48" s="11">
        <f t="shared" si="53"/>
        <v>0</v>
      </c>
      <c r="Y48" s="12"/>
      <c r="Z48" s="13"/>
      <c r="AA48" s="11">
        <f t="shared" si="54"/>
        <v>0</v>
      </c>
      <c r="AB48" s="12"/>
      <c r="AC48" s="13"/>
      <c r="AD48" s="11">
        <f t="shared" si="55"/>
        <v>0</v>
      </c>
      <c r="AE48" s="12"/>
      <c r="AF48" s="14"/>
      <c r="AG48" s="55"/>
      <c r="AH48" s="55"/>
    </row>
    <row r="49" spans="1:34">
      <c r="A49" s="609"/>
      <c r="B49" s="611"/>
      <c r="C49" s="613"/>
      <c r="D49" s="615"/>
      <c r="E49" s="617"/>
      <c r="F49" s="497"/>
      <c r="G49" s="45" t="s">
        <v>36</v>
      </c>
      <c r="H49" s="13"/>
      <c r="I49" s="11">
        <f t="shared" si="48"/>
        <v>0</v>
      </c>
      <c r="J49" s="12"/>
      <c r="K49" s="13"/>
      <c r="L49" s="11">
        <f t="shared" si="49"/>
        <v>0</v>
      </c>
      <c r="M49" s="12"/>
      <c r="N49" s="13"/>
      <c r="O49" s="11">
        <f t="shared" si="50"/>
        <v>0</v>
      </c>
      <c r="P49" s="12"/>
      <c r="Q49" s="13"/>
      <c r="R49" s="11">
        <f t="shared" si="51"/>
        <v>0</v>
      </c>
      <c r="S49" s="12"/>
      <c r="T49" s="13"/>
      <c r="U49" s="11">
        <f t="shared" si="52"/>
        <v>0</v>
      </c>
      <c r="V49" s="12"/>
      <c r="W49" s="13"/>
      <c r="X49" s="11">
        <f t="shared" si="53"/>
        <v>0</v>
      </c>
      <c r="Y49" s="12"/>
      <c r="Z49" s="13"/>
      <c r="AA49" s="11">
        <f t="shared" si="54"/>
        <v>0</v>
      </c>
      <c r="AB49" s="12"/>
      <c r="AC49" s="13"/>
      <c r="AD49" s="11">
        <f t="shared" si="55"/>
        <v>0</v>
      </c>
      <c r="AE49" s="12"/>
      <c r="AF49" s="14"/>
      <c r="AG49" s="597" t="s">
        <v>221</v>
      </c>
      <c r="AH49" s="597" t="s">
        <v>222</v>
      </c>
    </row>
    <row r="50" spans="1:34">
      <c r="A50" s="609"/>
      <c r="B50" s="611"/>
      <c r="C50" s="613"/>
      <c r="D50" s="615"/>
      <c r="E50" s="617"/>
      <c r="F50" s="497"/>
      <c r="G50" s="45" t="s">
        <v>38</v>
      </c>
      <c r="H50" s="13"/>
      <c r="I50" s="11">
        <f t="shared" si="48"/>
        <v>0</v>
      </c>
      <c r="J50" s="12"/>
      <c r="K50" s="13"/>
      <c r="L50" s="11">
        <f t="shared" si="49"/>
        <v>0</v>
      </c>
      <c r="M50" s="12"/>
      <c r="N50" s="13"/>
      <c r="O50" s="11">
        <f t="shared" si="50"/>
        <v>0</v>
      </c>
      <c r="P50" s="12"/>
      <c r="Q50" s="13"/>
      <c r="R50" s="11">
        <f t="shared" si="51"/>
        <v>0</v>
      </c>
      <c r="S50" s="12"/>
      <c r="T50" s="13"/>
      <c r="U50" s="11">
        <f t="shared" si="52"/>
        <v>0</v>
      </c>
      <c r="V50" s="12"/>
      <c r="W50" s="13"/>
      <c r="X50" s="11">
        <f t="shared" si="53"/>
        <v>0</v>
      </c>
      <c r="Y50" s="12"/>
      <c r="Z50" s="13"/>
      <c r="AA50" s="11">
        <f t="shared" si="54"/>
        <v>0</v>
      </c>
      <c r="AB50" s="12"/>
      <c r="AC50" s="13"/>
      <c r="AD50" s="11">
        <f t="shared" si="55"/>
        <v>0</v>
      </c>
      <c r="AE50" s="12"/>
      <c r="AF50" s="14"/>
      <c r="AG50" s="55"/>
      <c r="AH50" s="55">
        <f>(AG50*0.25)*0.8</f>
        <v>0</v>
      </c>
    </row>
    <row r="51" spans="1:34">
      <c r="A51" s="609"/>
      <c r="B51" s="611"/>
      <c r="C51" s="613"/>
      <c r="D51" s="615"/>
      <c r="E51" s="617"/>
      <c r="F51" s="497"/>
      <c r="G51" s="45" t="s">
        <v>39</v>
      </c>
      <c r="H51" s="13"/>
      <c r="I51" s="11">
        <f t="shared" si="48"/>
        <v>0</v>
      </c>
      <c r="J51" s="12"/>
      <c r="K51" s="13"/>
      <c r="L51" s="11">
        <f t="shared" si="49"/>
        <v>0</v>
      </c>
      <c r="M51" s="12"/>
      <c r="N51" s="13"/>
      <c r="O51" s="11">
        <f t="shared" si="50"/>
        <v>0</v>
      </c>
      <c r="P51" s="12"/>
      <c r="Q51" s="13"/>
      <c r="R51" s="11">
        <f t="shared" si="51"/>
        <v>0</v>
      </c>
      <c r="S51" s="12"/>
      <c r="T51" s="13"/>
      <c r="U51" s="11">
        <f t="shared" si="52"/>
        <v>0</v>
      </c>
      <c r="V51" s="12"/>
      <c r="W51" s="13"/>
      <c r="X51" s="11">
        <f t="shared" si="53"/>
        <v>0</v>
      </c>
      <c r="Y51" s="12"/>
      <c r="Z51" s="13"/>
      <c r="AA51" s="11">
        <f t="shared" si="54"/>
        <v>0</v>
      </c>
      <c r="AB51" s="12"/>
      <c r="AC51" s="13"/>
      <c r="AD51" s="11">
        <f t="shared" si="55"/>
        <v>0</v>
      </c>
      <c r="AE51" s="12"/>
      <c r="AF51" s="14"/>
      <c r="AG51" s="598" t="s">
        <v>223</v>
      </c>
      <c r="AH51" s="598" t="s">
        <v>224</v>
      </c>
    </row>
    <row r="52" spans="1:34">
      <c r="A52" s="733"/>
      <c r="B52" s="734"/>
      <c r="C52" s="735"/>
      <c r="D52" s="736"/>
      <c r="E52" s="737"/>
      <c r="F52" s="497"/>
      <c r="G52" s="45" t="s">
        <v>42</v>
      </c>
      <c r="H52" s="13"/>
      <c r="I52" s="11">
        <f t="shared" si="48"/>
        <v>0</v>
      </c>
      <c r="J52" s="12"/>
      <c r="K52" s="140"/>
      <c r="L52" s="11">
        <f t="shared" si="49"/>
        <v>0</v>
      </c>
      <c r="M52" s="12"/>
      <c r="N52" s="140">
        <v>138375</v>
      </c>
      <c r="O52" s="129">
        <f t="shared" si="50"/>
        <v>0</v>
      </c>
      <c r="P52" s="130">
        <v>138375</v>
      </c>
      <c r="Q52" s="13"/>
      <c r="R52" s="11">
        <f t="shared" si="51"/>
        <v>0</v>
      </c>
      <c r="S52" s="12"/>
      <c r="T52" s="13"/>
      <c r="U52" s="11">
        <f t="shared" si="52"/>
        <v>0</v>
      </c>
      <c r="V52" s="12"/>
      <c r="W52" s="13"/>
      <c r="X52" s="11">
        <f t="shared" si="53"/>
        <v>0</v>
      </c>
      <c r="Y52" s="12"/>
      <c r="Z52" s="13"/>
      <c r="AA52" s="11">
        <f t="shared" si="54"/>
        <v>0</v>
      </c>
      <c r="AB52" s="12"/>
      <c r="AC52" s="13"/>
      <c r="AD52" s="11">
        <f t="shared" si="55"/>
        <v>0</v>
      </c>
      <c r="AE52" s="12"/>
      <c r="AF52" s="14"/>
      <c r="AG52" s="55"/>
      <c r="AH52" s="55"/>
    </row>
    <row r="53" spans="1:34" ht="15" customHeight="1">
      <c r="A53" s="543" t="s">
        <v>24</v>
      </c>
      <c r="B53" s="480" t="s">
        <v>20</v>
      </c>
      <c r="C53" s="467" t="s">
        <v>21</v>
      </c>
      <c r="D53" s="467" t="s">
        <v>212</v>
      </c>
      <c r="E53" s="544" t="s">
        <v>23</v>
      </c>
      <c r="F53" s="449"/>
      <c r="G53" s="448" t="s">
        <v>25</v>
      </c>
      <c r="H53" s="459" t="s">
        <v>26</v>
      </c>
      <c r="I53" s="449" t="s">
        <v>27</v>
      </c>
      <c r="J53" s="451" t="s">
        <v>28</v>
      </c>
      <c r="K53" s="459" t="s">
        <v>26</v>
      </c>
      <c r="L53" s="449" t="s">
        <v>27</v>
      </c>
      <c r="M53" s="451" t="s">
        <v>28</v>
      </c>
      <c r="N53" s="459" t="s">
        <v>26</v>
      </c>
      <c r="O53" s="449" t="s">
        <v>27</v>
      </c>
      <c r="P53" s="451" t="s">
        <v>28</v>
      </c>
      <c r="Q53" s="459" t="s">
        <v>26</v>
      </c>
      <c r="R53" s="449" t="s">
        <v>27</v>
      </c>
      <c r="S53" s="451" t="s">
        <v>28</v>
      </c>
      <c r="T53" s="459" t="s">
        <v>26</v>
      </c>
      <c r="U53" s="449" t="s">
        <v>27</v>
      </c>
      <c r="V53" s="451" t="s">
        <v>28</v>
      </c>
      <c r="W53" s="459" t="s">
        <v>26</v>
      </c>
      <c r="X53" s="449" t="s">
        <v>27</v>
      </c>
      <c r="Y53" s="451" t="s">
        <v>28</v>
      </c>
      <c r="Z53" s="459" t="s">
        <v>26</v>
      </c>
      <c r="AA53" s="449" t="s">
        <v>27</v>
      </c>
      <c r="AB53" s="451" t="s">
        <v>28</v>
      </c>
      <c r="AC53" s="459" t="s">
        <v>26</v>
      </c>
      <c r="AD53" s="449" t="s">
        <v>27</v>
      </c>
      <c r="AE53" s="451" t="s">
        <v>28</v>
      </c>
      <c r="AF53" s="494" t="s">
        <v>26</v>
      </c>
      <c r="AG53" s="463" t="s">
        <v>213</v>
      </c>
      <c r="AH53" s="463" t="s">
        <v>214</v>
      </c>
    </row>
    <row r="54" spans="1:34" ht="15" customHeight="1">
      <c r="A54" s="608" t="s">
        <v>215</v>
      </c>
      <c r="B54" s="610" t="s">
        <v>241</v>
      </c>
      <c r="C54" s="612">
        <v>3121</v>
      </c>
      <c r="D54" s="614" t="s">
        <v>242</v>
      </c>
      <c r="E54" s="616"/>
      <c r="F54" s="492"/>
      <c r="G54" s="44" t="s">
        <v>33</v>
      </c>
      <c r="H54" s="13"/>
      <c r="I54" s="9">
        <f t="shared" ref="I54:I59" si="56">H54-J54</f>
        <v>0</v>
      </c>
      <c r="J54" s="10"/>
      <c r="K54" s="13"/>
      <c r="L54" s="9">
        <f t="shared" ref="L54:L59" si="57">K54-M54</f>
        <v>0</v>
      </c>
      <c r="M54" s="10"/>
      <c r="N54" s="13"/>
      <c r="O54" s="9">
        <f t="shared" ref="O54:O59" si="58">N54-P54</f>
        <v>0</v>
      </c>
      <c r="P54" s="10"/>
      <c r="Q54" s="13"/>
      <c r="R54" s="9">
        <f t="shared" ref="R54:R59" si="59">Q54-S54</f>
        <v>0</v>
      </c>
      <c r="S54" s="10"/>
      <c r="T54" s="13"/>
      <c r="U54" s="9">
        <f t="shared" ref="U54:U59" si="60">T54-V54</f>
        <v>0</v>
      </c>
      <c r="V54" s="10"/>
      <c r="W54" s="13"/>
      <c r="X54" s="9">
        <f t="shared" ref="X54:X59" si="61">W54-Y54</f>
        <v>0</v>
      </c>
      <c r="Y54" s="10"/>
      <c r="Z54" s="13"/>
      <c r="AA54" s="9">
        <f t="shared" ref="AA54:AA59" si="62">Z54-AB54</f>
        <v>0</v>
      </c>
      <c r="AB54" s="10"/>
      <c r="AC54" s="13"/>
      <c r="AD54" s="9">
        <f t="shared" ref="AD54:AD59" si="63">AC54-AE54</f>
        <v>0</v>
      </c>
      <c r="AE54" s="10"/>
      <c r="AF54" s="14"/>
      <c r="AG54" s="597" t="s">
        <v>219</v>
      </c>
      <c r="AH54" s="597" t="s">
        <v>220</v>
      </c>
    </row>
    <row r="55" spans="1:34">
      <c r="A55" s="609"/>
      <c r="B55" s="611"/>
      <c r="C55" s="613"/>
      <c r="D55" s="615"/>
      <c r="E55" s="617"/>
      <c r="F55" s="493"/>
      <c r="G55" s="45" t="s">
        <v>35</v>
      </c>
      <c r="H55" s="13"/>
      <c r="I55" s="11">
        <f t="shared" si="56"/>
        <v>0</v>
      </c>
      <c r="J55" s="12"/>
      <c r="K55" s="13"/>
      <c r="L55" s="11">
        <f t="shared" si="57"/>
        <v>0</v>
      </c>
      <c r="M55" s="12"/>
      <c r="N55" s="13"/>
      <c r="O55" s="11">
        <f t="shared" si="58"/>
        <v>0</v>
      </c>
      <c r="P55" s="12"/>
      <c r="Q55" s="13"/>
      <c r="R55" s="11">
        <f t="shared" si="59"/>
        <v>0</v>
      </c>
      <c r="S55" s="12"/>
      <c r="T55" s="13"/>
      <c r="U55" s="11">
        <f t="shared" si="60"/>
        <v>0</v>
      </c>
      <c r="V55" s="12"/>
      <c r="W55" s="13"/>
      <c r="X55" s="11">
        <f t="shared" si="61"/>
        <v>0</v>
      </c>
      <c r="Y55" s="12"/>
      <c r="Z55" s="13"/>
      <c r="AA55" s="11">
        <f t="shared" si="62"/>
        <v>0</v>
      </c>
      <c r="AB55" s="12"/>
      <c r="AC55" s="13"/>
      <c r="AD55" s="11">
        <f t="shared" si="63"/>
        <v>0</v>
      </c>
      <c r="AE55" s="12"/>
      <c r="AF55" s="14"/>
      <c r="AG55" s="55"/>
      <c r="AH55" s="55"/>
    </row>
    <row r="56" spans="1:34">
      <c r="A56" s="609"/>
      <c r="B56" s="611"/>
      <c r="C56" s="613"/>
      <c r="D56" s="615"/>
      <c r="E56" s="617"/>
      <c r="F56" s="493"/>
      <c r="G56" s="45" t="s">
        <v>36</v>
      </c>
      <c r="H56" s="13"/>
      <c r="I56" s="11">
        <f t="shared" si="56"/>
        <v>0</v>
      </c>
      <c r="J56" s="12"/>
      <c r="K56" s="140">
        <v>45000</v>
      </c>
      <c r="L56" s="11">
        <f t="shared" si="57"/>
        <v>0</v>
      </c>
      <c r="M56" s="12">
        <v>45000</v>
      </c>
      <c r="N56" s="13"/>
      <c r="O56" s="11">
        <f t="shared" si="58"/>
        <v>0</v>
      </c>
      <c r="P56" s="12"/>
      <c r="Q56" s="13"/>
      <c r="R56" s="11">
        <f t="shared" si="59"/>
        <v>0</v>
      </c>
      <c r="S56" s="12"/>
      <c r="T56" s="13"/>
      <c r="U56" s="11">
        <f t="shared" si="60"/>
        <v>0</v>
      </c>
      <c r="V56" s="12"/>
      <c r="W56" s="13"/>
      <c r="X56" s="11">
        <f t="shared" si="61"/>
        <v>0</v>
      </c>
      <c r="Y56" s="12"/>
      <c r="Z56" s="13"/>
      <c r="AA56" s="11">
        <f t="shared" si="62"/>
        <v>0</v>
      </c>
      <c r="AB56" s="12"/>
      <c r="AC56" s="13"/>
      <c r="AD56" s="11">
        <f t="shared" si="63"/>
        <v>0</v>
      </c>
      <c r="AE56" s="12"/>
      <c r="AF56" s="14"/>
      <c r="AG56" s="597" t="s">
        <v>221</v>
      </c>
      <c r="AH56" s="597" t="s">
        <v>222</v>
      </c>
    </row>
    <row r="57" spans="1:34">
      <c r="A57" s="609"/>
      <c r="B57" s="611"/>
      <c r="C57" s="613"/>
      <c r="D57" s="615"/>
      <c r="E57" s="617"/>
      <c r="F57" s="493"/>
      <c r="G57" s="45" t="s">
        <v>38</v>
      </c>
      <c r="H57" s="13"/>
      <c r="I57" s="11">
        <f t="shared" si="56"/>
        <v>0</v>
      </c>
      <c r="J57" s="12"/>
      <c r="K57" s="13"/>
      <c r="L57" s="11">
        <f t="shared" si="57"/>
        <v>0</v>
      </c>
      <c r="M57" s="12"/>
      <c r="N57" s="13"/>
      <c r="O57" s="11">
        <f t="shared" si="58"/>
        <v>0</v>
      </c>
      <c r="P57" s="12"/>
      <c r="Q57" s="13"/>
      <c r="R57" s="11">
        <f t="shared" si="59"/>
        <v>0</v>
      </c>
      <c r="S57" s="12"/>
      <c r="T57" s="13"/>
      <c r="U57" s="11">
        <f t="shared" si="60"/>
        <v>0</v>
      </c>
      <c r="V57" s="12"/>
      <c r="W57" s="13"/>
      <c r="X57" s="11">
        <f t="shared" si="61"/>
        <v>0</v>
      </c>
      <c r="Y57" s="12"/>
      <c r="Z57" s="13"/>
      <c r="AA57" s="11">
        <f t="shared" si="62"/>
        <v>0</v>
      </c>
      <c r="AB57" s="12"/>
      <c r="AC57" s="13"/>
      <c r="AD57" s="11">
        <f t="shared" si="63"/>
        <v>0</v>
      </c>
      <c r="AE57" s="12"/>
      <c r="AF57" s="14"/>
      <c r="AG57" s="55"/>
      <c r="AH57" s="55">
        <f>(AG57*0.25)*0.8</f>
        <v>0</v>
      </c>
    </row>
    <row r="58" spans="1:34">
      <c r="A58" s="609"/>
      <c r="B58" s="611"/>
      <c r="C58" s="613"/>
      <c r="D58" s="615"/>
      <c r="E58" s="617"/>
      <c r="F58" s="493"/>
      <c r="G58" s="45" t="s">
        <v>39</v>
      </c>
      <c r="H58" s="13"/>
      <c r="I58" s="11">
        <f t="shared" si="56"/>
        <v>0</v>
      </c>
      <c r="J58" s="12"/>
      <c r="K58" s="13"/>
      <c r="L58" s="11">
        <f t="shared" si="57"/>
        <v>0</v>
      </c>
      <c r="M58" s="12"/>
      <c r="N58" s="13"/>
      <c r="O58" s="11">
        <f t="shared" si="58"/>
        <v>0</v>
      </c>
      <c r="P58" s="12"/>
      <c r="Q58" s="13"/>
      <c r="R58" s="11">
        <f t="shared" si="59"/>
        <v>0</v>
      </c>
      <c r="S58" s="12"/>
      <c r="T58" s="13"/>
      <c r="U58" s="11">
        <f t="shared" si="60"/>
        <v>0</v>
      </c>
      <c r="V58" s="12"/>
      <c r="W58" s="13"/>
      <c r="X58" s="11">
        <f t="shared" si="61"/>
        <v>0</v>
      </c>
      <c r="Y58" s="12"/>
      <c r="Z58" s="13"/>
      <c r="AA58" s="11">
        <f t="shared" si="62"/>
        <v>0</v>
      </c>
      <c r="AB58" s="12"/>
      <c r="AC58" s="13"/>
      <c r="AD58" s="11">
        <f t="shared" si="63"/>
        <v>0</v>
      </c>
      <c r="AE58" s="12"/>
      <c r="AF58" s="14"/>
      <c r="AG58" s="598" t="s">
        <v>223</v>
      </c>
      <c r="AH58" s="598" t="s">
        <v>224</v>
      </c>
    </row>
    <row r="59" spans="1:34">
      <c r="A59" s="733"/>
      <c r="B59" s="734"/>
      <c r="C59" s="735"/>
      <c r="D59" s="736"/>
      <c r="E59" s="737"/>
      <c r="F59" s="493"/>
      <c r="G59" s="45" t="s">
        <v>42</v>
      </c>
      <c r="H59" s="13"/>
      <c r="I59" s="11">
        <f t="shared" si="56"/>
        <v>0</v>
      </c>
      <c r="J59" s="12"/>
      <c r="K59" s="13"/>
      <c r="L59" s="11">
        <f t="shared" si="57"/>
        <v>0</v>
      </c>
      <c r="M59" s="12"/>
      <c r="N59" s="140"/>
      <c r="O59" s="11">
        <f t="shared" si="58"/>
        <v>0</v>
      </c>
      <c r="P59" s="12"/>
      <c r="Q59" s="140">
        <v>895000</v>
      </c>
      <c r="R59" s="129">
        <f t="shared" si="59"/>
        <v>895000</v>
      </c>
      <c r="S59" s="130"/>
      <c r="T59" s="140"/>
      <c r="U59" s="129">
        <f t="shared" si="60"/>
        <v>0</v>
      </c>
      <c r="V59" s="130"/>
      <c r="W59" s="13"/>
      <c r="X59" s="11">
        <f t="shared" si="61"/>
        <v>0</v>
      </c>
      <c r="Y59" s="12"/>
      <c r="Z59" s="13"/>
      <c r="AA59" s="11">
        <f t="shared" si="62"/>
        <v>0</v>
      </c>
      <c r="AB59" s="12"/>
      <c r="AC59" s="13"/>
      <c r="AD59" s="11">
        <f t="shared" si="63"/>
        <v>0</v>
      </c>
      <c r="AE59" s="12"/>
      <c r="AF59" s="14"/>
      <c r="AG59" s="55"/>
      <c r="AH59" s="55"/>
    </row>
    <row r="60" spans="1:34" ht="15" customHeight="1">
      <c r="A60" s="543" t="s">
        <v>24</v>
      </c>
      <c r="B60" s="480" t="s">
        <v>20</v>
      </c>
      <c r="C60" s="467" t="s">
        <v>21</v>
      </c>
      <c r="D60" s="467" t="s">
        <v>212</v>
      </c>
      <c r="E60" s="544" t="s">
        <v>23</v>
      </c>
      <c r="F60" s="449"/>
      <c r="G60" s="448" t="s">
        <v>25</v>
      </c>
      <c r="H60" s="459" t="s">
        <v>26</v>
      </c>
      <c r="I60" s="449" t="s">
        <v>27</v>
      </c>
      <c r="J60" s="451" t="s">
        <v>28</v>
      </c>
      <c r="K60" s="459" t="s">
        <v>26</v>
      </c>
      <c r="L60" s="449" t="s">
        <v>27</v>
      </c>
      <c r="M60" s="451" t="s">
        <v>28</v>
      </c>
      <c r="N60" s="459" t="s">
        <v>26</v>
      </c>
      <c r="O60" s="449" t="s">
        <v>27</v>
      </c>
      <c r="P60" s="451" t="s">
        <v>28</v>
      </c>
      <c r="Q60" s="459" t="s">
        <v>26</v>
      </c>
      <c r="R60" s="449" t="s">
        <v>27</v>
      </c>
      <c r="S60" s="451" t="s">
        <v>28</v>
      </c>
      <c r="T60" s="459" t="s">
        <v>26</v>
      </c>
      <c r="U60" s="449" t="s">
        <v>27</v>
      </c>
      <c r="V60" s="451" t="s">
        <v>28</v>
      </c>
      <c r="W60" s="459" t="s">
        <v>26</v>
      </c>
      <c r="X60" s="449" t="s">
        <v>27</v>
      </c>
      <c r="Y60" s="451" t="s">
        <v>28</v>
      </c>
      <c r="Z60" s="459" t="s">
        <v>26</v>
      </c>
      <c r="AA60" s="449" t="s">
        <v>27</v>
      </c>
      <c r="AB60" s="451" t="s">
        <v>28</v>
      </c>
      <c r="AC60" s="459" t="s">
        <v>26</v>
      </c>
      <c r="AD60" s="449" t="s">
        <v>27</v>
      </c>
      <c r="AE60" s="451" t="s">
        <v>28</v>
      </c>
      <c r="AF60" s="475" t="s">
        <v>26</v>
      </c>
      <c r="AG60" s="463" t="s">
        <v>213</v>
      </c>
      <c r="AH60" s="463" t="s">
        <v>214</v>
      </c>
    </row>
    <row r="61" spans="1:34" ht="15" customHeight="1">
      <c r="A61" s="608" t="s">
        <v>215</v>
      </c>
      <c r="B61" s="610" t="s">
        <v>243</v>
      </c>
      <c r="C61" s="612">
        <v>3308</v>
      </c>
      <c r="D61" s="614" t="s">
        <v>244</v>
      </c>
      <c r="E61" s="616"/>
      <c r="F61" s="492"/>
      <c r="G61" s="44" t="s">
        <v>33</v>
      </c>
      <c r="H61" s="13"/>
      <c r="I61" s="9">
        <f t="shared" ref="I61:I66" si="64">H61-J61</f>
        <v>0</v>
      </c>
      <c r="J61" s="10"/>
      <c r="K61" s="13"/>
      <c r="L61" s="9">
        <f t="shared" ref="L61:L66" si="65">K61-M61</f>
        <v>0</v>
      </c>
      <c r="M61" s="10"/>
      <c r="N61" s="13"/>
      <c r="O61" s="9">
        <f t="shared" ref="O61:O66" si="66">N61-P61</f>
        <v>0</v>
      </c>
      <c r="P61" s="10"/>
      <c r="Q61" s="13"/>
      <c r="R61" s="9">
        <f t="shared" ref="R61:R66" si="67">Q61-S61</f>
        <v>0</v>
      </c>
      <c r="S61" s="10"/>
      <c r="T61" s="13"/>
      <c r="U61" s="9">
        <f t="shared" ref="U61:U66" si="68">T61-V61</f>
        <v>0</v>
      </c>
      <c r="V61" s="10"/>
      <c r="W61" s="13"/>
      <c r="X61" s="9">
        <f t="shared" ref="X61:X66" si="69">W61-Y61</f>
        <v>0</v>
      </c>
      <c r="Y61" s="10"/>
      <c r="Z61" s="13"/>
      <c r="AA61" s="9">
        <f t="shared" ref="AA61:AA66" si="70">Z61-AB61</f>
        <v>0</v>
      </c>
      <c r="AB61" s="10"/>
      <c r="AC61" s="13"/>
      <c r="AD61" s="9">
        <f t="shared" ref="AD61:AD66" si="71">AC61-AE61</f>
        <v>0</v>
      </c>
      <c r="AE61" s="10"/>
      <c r="AF61" s="3"/>
      <c r="AG61" s="597" t="s">
        <v>219</v>
      </c>
      <c r="AH61" s="597" t="s">
        <v>220</v>
      </c>
    </row>
    <row r="62" spans="1:34">
      <c r="A62" s="609"/>
      <c r="B62" s="611"/>
      <c r="C62" s="613"/>
      <c r="D62" s="615"/>
      <c r="E62" s="617"/>
      <c r="F62" s="493"/>
      <c r="G62" s="45" t="s">
        <v>35</v>
      </c>
      <c r="H62" s="13"/>
      <c r="I62" s="11">
        <f t="shared" si="64"/>
        <v>0</v>
      </c>
      <c r="J62" s="12"/>
      <c r="K62" s="13"/>
      <c r="L62" s="11">
        <f t="shared" si="65"/>
        <v>0</v>
      </c>
      <c r="M62" s="12"/>
      <c r="N62" s="13"/>
      <c r="O62" s="11">
        <f t="shared" si="66"/>
        <v>0</v>
      </c>
      <c r="P62" s="12"/>
      <c r="Q62" s="13"/>
      <c r="R62" s="11">
        <f t="shared" si="67"/>
        <v>0</v>
      </c>
      <c r="S62" s="12"/>
      <c r="T62" s="13"/>
      <c r="U62" s="11">
        <f t="shared" si="68"/>
        <v>0</v>
      </c>
      <c r="V62" s="12"/>
      <c r="W62" s="13"/>
      <c r="X62" s="11">
        <f t="shared" si="69"/>
        <v>0</v>
      </c>
      <c r="Y62" s="12"/>
      <c r="Z62" s="13"/>
      <c r="AA62" s="11">
        <f t="shared" si="70"/>
        <v>0</v>
      </c>
      <c r="AB62" s="12"/>
      <c r="AC62" s="13"/>
      <c r="AD62" s="11">
        <f t="shared" si="71"/>
        <v>0</v>
      </c>
      <c r="AE62" s="12"/>
      <c r="AF62" s="3"/>
      <c r="AG62" s="55"/>
      <c r="AH62" s="55"/>
    </row>
    <row r="63" spans="1:34">
      <c r="A63" s="609"/>
      <c r="B63" s="611"/>
      <c r="C63" s="613"/>
      <c r="D63" s="615"/>
      <c r="E63" s="617"/>
      <c r="F63" s="493"/>
      <c r="G63" s="45" t="s">
        <v>36</v>
      </c>
      <c r="H63" s="13"/>
      <c r="I63" s="11">
        <f t="shared" si="64"/>
        <v>0</v>
      </c>
      <c r="J63" s="12"/>
      <c r="K63" s="13"/>
      <c r="L63" s="11">
        <f t="shared" si="65"/>
        <v>0</v>
      </c>
      <c r="M63" s="12"/>
      <c r="N63" s="13"/>
      <c r="O63" s="11">
        <f t="shared" si="66"/>
        <v>0</v>
      </c>
      <c r="P63" s="12"/>
      <c r="Q63" s="13"/>
      <c r="R63" s="11">
        <f t="shared" si="67"/>
        <v>0</v>
      </c>
      <c r="S63" s="12"/>
      <c r="T63" s="13"/>
      <c r="U63" s="11">
        <f t="shared" si="68"/>
        <v>0</v>
      </c>
      <c r="V63" s="12"/>
      <c r="W63" s="13"/>
      <c r="X63" s="11">
        <f t="shared" si="69"/>
        <v>0</v>
      </c>
      <c r="Y63" s="12"/>
      <c r="Z63" s="13"/>
      <c r="AA63" s="11">
        <f t="shared" si="70"/>
        <v>0</v>
      </c>
      <c r="AB63" s="12"/>
      <c r="AC63" s="13"/>
      <c r="AD63" s="11">
        <f t="shared" si="71"/>
        <v>0</v>
      </c>
      <c r="AE63" s="12"/>
      <c r="AF63" s="3"/>
      <c r="AG63" s="597" t="s">
        <v>221</v>
      </c>
      <c r="AH63" s="597" t="s">
        <v>222</v>
      </c>
    </row>
    <row r="64" spans="1:34">
      <c r="A64" s="609"/>
      <c r="B64" s="611"/>
      <c r="C64" s="613"/>
      <c r="D64" s="615"/>
      <c r="E64" s="617"/>
      <c r="F64" s="493"/>
      <c r="G64" s="45" t="s">
        <v>38</v>
      </c>
      <c r="H64" s="13"/>
      <c r="I64" s="11">
        <f t="shared" si="64"/>
        <v>0</v>
      </c>
      <c r="J64" s="12"/>
      <c r="K64" s="140"/>
      <c r="L64" s="129">
        <f t="shared" si="65"/>
        <v>0</v>
      </c>
      <c r="M64" s="12"/>
      <c r="N64" s="13">
        <v>48000</v>
      </c>
      <c r="O64" s="11">
        <f t="shared" si="66"/>
        <v>0</v>
      </c>
      <c r="P64" s="12">
        <v>48000</v>
      </c>
      <c r="Q64" s="13"/>
      <c r="R64" s="11">
        <f t="shared" si="67"/>
        <v>0</v>
      </c>
      <c r="S64" s="12"/>
      <c r="T64" s="13"/>
      <c r="U64" s="11">
        <f t="shared" si="68"/>
        <v>0</v>
      </c>
      <c r="V64" s="12"/>
      <c r="W64" s="13"/>
      <c r="X64" s="11">
        <f t="shared" si="69"/>
        <v>0</v>
      </c>
      <c r="Y64" s="12"/>
      <c r="Z64" s="13"/>
      <c r="AA64" s="11">
        <f t="shared" si="70"/>
        <v>0</v>
      </c>
      <c r="AB64" s="12"/>
      <c r="AC64" s="13"/>
      <c r="AD64" s="11">
        <f t="shared" si="71"/>
        <v>0</v>
      </c>
      <c r="AE64" s="12"/>
      <c r="AF64" s="3"/>
      <c r="AG64" s="55"/>
      <c r="AH64" s="55">
        <f>(AG64*0.25)*0.8</f>
        <v>0</v>
      </c>
    </row>
    <row r="65" spans="1:34" ht="15" customHeight="1">
      <c r="A65" s="609"/>
      <c r="B65" s="611"/>
      <c r="C65" s="613"/>
      <c r="D65" s="615"/>
      <c r="E65" s="617"/>
      <c r="F65" s="493"/>
      <c r="G65" s="45" t="s">
        <v>39</v>
      </c>
      <c r="H65" s="13"/>
      <c r="I65" s="11">
        <f t="shared" si="64"/>
        <v>0</v>
      </c>
      <c r="J65" s="12"/>
      <c r="K65" s="13"/>
      <c r="L65" s="11">
        <f t="shared" si="65"/>
        <v>0</v>
      </c>
      <c r="M65" s="12"/>
      <c r="N65" s="13"/>
      <c r="O65" s="11">
        <f t="shared" si="66"/>
        <v>0</v>
      </c>
      <c r="P65" s="12"/>
      <c r="Q65" s="13"/>
      <c r="R65" s="11">
        <f t="shared" si="67"/>
        <v>0</v>
      </c>
      <c r="S65" s="12"/>
      <c r="T65" s="13"/>
      <c r="U65" s="11">
        <f t="shared" si="68"/>
        <v>0</v>
      </c>
      <c r="V65" s="12"/>
      <c r="W65" s="13"/>
      <c r="X65" s="11">
        <f t="shared" si="69"/>
        <v>0</v>
      </c>
      <c r="Y65" s="12"/>
      <c r="Z65" s="13"/>
      <c r="AA65" s="11">
        <f t="shared" si="70"/>
        <v>0</v>
      </c>
      <c r="AB65" s="12"/>
      <c r="AC65" s="13"/>
      <c r="AD65" s="11">
        <f t="shared" si="71"/>
        <v>0</v>
      </c>
      <c r="AE65" s="12"/>
      <c r="AF65" s="3"/>
      <c r="AG65" s="598" t="s">
        <v>223</v>
      </c>
      <c r="AH65" s="598" t="s">
        <v>224</v>
      </c>
    </row>
    <row r="66" spans="1:34">
      <c r="A66" s="733"/>
      <c r="B66" s="734"/>
      <c r="C66" s="735"/>
      <c r="D66" s="736"/>
      <c r="E66" s="737"/>
      <c r="F66" s="493"/>
      <c r="G66" s="45" t="s">
        <v>42</v>
      </c>
      <c r="H66" s="13"/>
      <c r="I66" s="11">
        <f t="shared" si="64"/>
        <v>0</v>
      </c>
      <c r="J66" s="12"/>
      <c r="K66" s="140"/>
      <c r="L66" s="11">
        <f t="shared" si="65"/>
        <v>0</v>
      </c>
      <c r="M66" s="12"/>
      <c r="N66" s="148"/>
      <c r="O66" s="11">
        <f t="shared" si="66"/>
        <v>0</v>
      </c>
      <c r="P66" s="12"/>
      <c r="Q66" s="140">
        <v>1743000</v>
      </c>
      <c r="R66" s="129">
        <f t="shared" si="67"/>
        <v>1743000</v>
      </c>
      <c r="S66" s="130"/>
      <c r="T66" s="140"/>
      <c r="U66" s="129">
        <f t="shared" si="68"/>
        <v>0</v>
      </c>
      <c r="V66" s="130"/>
      <c r="W66" s="140"/>
      <c r="X66" s="11">
        <f t="shared" si="69"/>
        <v>0</v>
      </c>
      <c r="Y66" s="12"/>
      <c r="Z66" s="140"/>
      <c r="AA66" s="11">
        <f t="shared" si="70"/>
        <v>0</v>
      </c>
      <c r="AB66" s="12"/>
      <c r="AC66" s="140"/>
      <c r="AD66" s="11">
        <f t="shared" si="71"/>
        <v>0</v>
      </c>
      <c r="AE66" s="12"/>
      <c r="AF66" s="3"/>
      <c r="AG66" s="55"/>
      <c r="AH66" s="55"/>
    </row>
    <row r="67" spans="1:34" ht="15" customHeight="1">
      <c r="A67" s="543" t="s">
        <v>24</v>
      </c>
      <c r="B67" s="480" t="s">
        <v>20</v>
      </c>
      <c r="C67" s="467" t="s">
        <v>21</v>
      </c>
      <c r="D67" s="467" t="s">
        <v>212</v>
      </c>
      <c r="E67" s="544" t="s">
        <v>23</v>
      </c>
      <c r="F67" s="449"/>
      <c r="G67" s="448" t="s">
        <v>25</v>
      </c>
      <c r="H67" s="459" t="s">
        <v>26</v>
      </c>
      <c r="I67" s="449" t="s">
        <v>27</v>
      </c>
      <c r="J67" s="451" t="s">
        <v>28</v>
      </c>
      <c r="K67" s="459" t="s">
        <v>26</v>
      </c>
      <c r="L67" s="449" t="s">
        <v>27</v>
      </c>
      <c r="M67" s="451" t="s">
        <v>28</v>
      </c>
      <c r="N67" s="459" t="s">
        <v>26</v>
      </c>
      <c r="O67" s="449" t="s">
        <v>27</v>
      </c>
      <c r="P67" s="451" t="s">
        <v>28</v>
      </c>
      <c r="Q67" s="459" t="s">
        <v>26</v>
      </c>
      <c r="R67" s="449" t="s">
        <v>27</v>
      </c>
      <c r="S67" s="451" t="s">
        <v>28</v>
      </c>
      <c r="T67" s="459" t="s">
        <v>26</v>
      </c>
      <c r="U67" s="449" t="s">
        <v>27</v>
      </c>
      <c r="V67" s="451" t="s">
        <v>28</v>
      </c>
      <c r="W67" s="459" t="s">
        <v>26</v>
      </c>
      <c r="X67" s="449" t="s">
        <v>27</v>
      </c>
      <c r="Y67" s="451" t="s">
        <v>28</v>
      </c>
      <c r="Z67" s="459" t="s">
        <v>26</v>
      </c>
      <c r="AA67" s="449" t="s">
        <v>27</v>
      </c>
      <c r="AB67" s="451" t="s">
        <v>28</v>
      </c>
      <c r="AC67" s="459" t="s">
        <v>26</v>
      </c>
      <c r="AD67" s="449" t="s">
        <v>27</v>
      </c>
      <c r="AE67" s="451" t="s">
        <v>28</v>
      </c>
      <c r="AF67" s="494" t="s">
        <v>26</v>
      </c>
      <c r="AG67" s="463" t="s">
        <v>213</v>
      </c>
      <c r="AH67" s="463" t="s">
        <v>214</v>
      </c>
    </row>
    <row r="68" spans="1:34" ht="15" customHeight="1">
      <c r="A68" s="608" t="s">
        <v>90</v>
      </c>
      <c r="B68" s="610" t="s">
        <v>245</v>
      </c>
      <c r="C68" s="612">
        <v>3129</v>
      </c>
      <c r="D68" s="614"/>
      <c r="E68" s="616"/>
      <c r="F68" s="492"/>
      <c r="G68" s="44" t="s">
        <v>33</v>
      </c>
      <c r="H68" s="13"/>
      <c r="I68" s="9">
        <f t="shared" ref="I68:I73" si="72">H68-J68</f>
        <v>0</v>
      </c>
      <c r="J68" s="10"/>
      <c r="K68" s="13"/>
      <c r="L68" s="9">
        <f t="shared" ref="L68:L73" si="73">K68-M68</f>
        <v>0</v>
      </c>
      <c r="M68" s="10"/>
      <c r="N68" s="13"/>
      <c r="O68" s="9">
        <f t="shared" ref="O68:O73" si="74">N68-P68</f>
        <v>0</v>
      </c>
      <c r="P68" s="10"/>
      <c r="Q68" s="13"/>
      <c r="R68" s="9">
        <f t="shared" ref="R68:R73" si="75">Q68-S68</f>
        <v>0</v>
      </c>
      <c r="S68" s="10"/>
      <c r="T68" s="13"/>
      <c r="U68" s="9">
        <f t="shared" ref="U68:U73" si="76">T68-V68</f>
        <v>0</v>
      </c>
      <c r="V68" s="10"/>
      <c r="W68" s="13"/>
      <c r="X68" s="9">
        <f t="shared" ref="X68:X73" si="77">W68-Y68</f>
        <v>0</v>
      </c>
      <c r="Y68" s="10"/>
      <c r="Z68" s="13"/>
      <c r="AA68" s="9">
        <f t="shared" ref="AA68:AA73" si="78">Z68-AB68</f>
        <v>0</v>
      </c>
      <c r="AB68" s="10"/>
      <c r="AC68" s="13"/>
      <c r="AD68" s="9">
        <f t="shared" ref="AD68:AD73" si="79">AC68-AE68</f>
        <v>0</v>
      </c>
      <c r="AE68" s="10"/>
      <c r="AF68" s="14"/>
      <c r="AG68" s="597" t="s">
        <v>219</v>
      </c>
      <c r="AH68" s="597" t="s">
        <v>220</v>
      </c>
    </row>
    <row r="69" spans="1:34">
      <c r="A69" s="609"/>
      <c r="B69" s="611"/>
      <c r="C69" s="613"/>
      <c r="D69" s="615"/>
      <c r="E69" s="617"/>
      <c r="F69" s="493"/>
      <c r="G69" s="45" t="s">
        <v>35</v>
      </c>
      <c r="H69" s="13"/>
      <c r="I69" s="11">
        <f t="shared" si="72"/>
        <v>0</v>
      </c>
      <c r="J69" s="12"/>
      <c r="K69" s="13"/>
      <c r="L69" s="11">
        <f t="shared" si="73"/>
        <v>0</v>
      </c>
      <c r="M69" s="12"/>
      <c r="N69" s="13"/>
      <c r="O69" s="11">
        <f t="shared" si="74"/>
        <v>0</v>
      </c>
      <c r="P69" s="12"/>
      <c r="Q69" s="13"/>
      <c r="R69" s="11">
        <f t="shared" si="75"/>
        <v>0</v>
      </c>
      <c r="S69" s="12"/>
      <c r="T69" s="13"/>
      <c r="U69" s="11">
        <f t="shared" si="76"/>
        <v>0</v>
      </c>
      <c r="V69" s="12"/>
      <c r="W69" s="13"/>
      <c r="X69" s="11">
        <f t="shared" si="77"/>
        <v>0</v>
      </c>
      <c r="Y69" s="12"/>
      <c r="Z69" s="13"/>
      <c r="AA69" s="11">
        <f t="shared" si="78"/>
        <v>0</v>
      </c>
      <c r="AB69" s="12"/>
      <c r="AC69" s="13"/>
      <c r="AD69" s="11">
        <f t="shared" si="79"/>
        <v>0</v>
      </c>
      <c r="AE69" s="12"/>
      <c r="AF69" s="14"/>
      <c r="AG69" s="55"/>
      <c r="AH69" s="55"/>
    </row>
    <row r="70" spans="1:34">
      <c r="A70" s="609"/>
      <c r="B70" s="611"/>
      <c r="C70" s="613"/>
      <c r="D70" s="615"/>
      <c r="E70" s="617"/>
      <c r="F70" s="493"/>
      <c r="G70" s="45" t="s">
        <v>36</v>
      </c>
      <c r="H70" s="13"/>
      <c r="I70" s="11">
        <f t="shared" si="72"/>
        <v>0</v>
      </c>
      <c r="J70" s="12"/>
      <c r="K70" s="13"/>
      <c r="L70" s="11">
        <f t="shared" si="73"/>
        <v>0</v>
      </c>
      <c r="M70" s="12"/>
      <c r="N70" s="13"/>
      <c r="O70" s="11">
        <f t="shared" si="74"/>
        <v>0</v>
      </c>
      <c r="P70" s="12"/>
      <c r="Q70" s="13"/>
      <c r="R70" s="11">
        <f t="shared" si="75"/>
        <v>0</v>
      </c>
      <c r="S70" s="12"/>
      <c r="T70" s="13"/>
      <c r="U70" s="11">
        <f t="shared" si="76"/>
        <v>0</v>
      </c>
      <c r="V70" s="12"/>
      <c r="W70" s="13"/>
      <c r="X70" s="11">
        <f t="shared" si="77"/>
        <v>0</v>
      </c>
      <c r="Y70" s="12"/>
      <c r="Z70" s="13"/>
      <c r="AA70" s="11">
        <f t="shared" si="78"/>
        <v>0</v>
      </c>
      <c r="AB70" s="12"/>
      <c r="AC70" s="13"/>
      <c r="AD70" s="11">
        <f t="shared" si="79"/>
        <v>0</v>
      </c>
      <c r="AE70" s="12"/>
      <c r="AF70" s="14"/>
      <c r="AG70" s="597" t="s">
        <v>221</v>
      </c>
      <c r="AH70" s="597" t="s">
        <v>222</v>
      </c>
    </row>
    <row r="71" spans="1:34">
      <c r="A71" s="609"/>
      <c r="B71" s="611"/>
      <c r="C71" s="613"/>
      <c r="D71" s="615"/>
      <c r="E71" s="617"/>
      <c r="F71" s="493"/>
      <c r="G71" s="45" t="s">
        <v>38</v>
      </c>
      <c r="H71" s="13"/>
      <c r="I71" s="11">
        <f t="shared" si="72"/>
        <v>0</v>
      </c>
      <c r="J71" s="12"/>
      <c r="K71" s="13"/>
      <c r="L71" s="11">
        <f t="shared" si="73"/>
        <v>0</v>
      </c>
      <c r="M71" s="12"/>
      <c r="N71" s="13"/>
      <c r="O71" s="11">
        <f t="shared" si="74"/>
        <v>0</v>
      </c>
      <c r="P71" s="12"/>
      <c r="Q71" s="13"/>
      <c r="R71" s="11">
        <f t="shared" si="75"/>
        <v>0</v>
      </c>
      <c r="S71" s="12"/>
      <c r="T71" s="13"/>
      <c r="U71" s="11">
        <f t="shared" si="76"/>
        <v>0</v>
      </c>
      <c r="V71" s="12"/>
      <c r="W71" s="13"/>
      <c r="X71" s="11">
        <f t="shared" si="77"/>
        <v>0</v>
      </c>
      <c r="Y71" s="12"/>
      <c r="Z71" s="13"/>
      <c r="AA71" s="11">
        <f t="shared" si="78"/>
        <v>0</v>
      </c>
      <c r="AB71" s="12"/>
      <c r="AC71" s="13"/>
      <c r="AD71" s="11">
        <f t="shared" si="79"/>
        <v>0</v>
      </c>
      <c r="AE71" s="12"/>
      <c r="AF71" s="14"/>
      <c r="AG71" s="55"/>
      <c r="AH71" s="55">
        <f>(AG71*0.25)*0.8</f>
        <v>0</v>
      </c>
    </row>
    <row r="72" spans="1:34">
      <c r="A72" s="609"/>
      <c r="B72" s="611"/>
      <c r="C72" s="613"/>
      <c r="D72" s="615"/>
      <c r="E72" s="617"/>
      <c r="F72" s="493"/>
      <c r="G72" s="45" t="s">
        <v>39</v>
      </c>
      <c r="H72" s="13"/>
      <c r="I72" s="11">
        <f t="shared" si="72"/>
        <v>0</v>
      </c>
      <c r="J72" s="12"/>
      <c r="K72" s="13"/>
      <c r="L72" s="11">
        <f t="shared" si="73"/>
        <v>0</v>
      </c>
      <c r="M72" s="12"/>
      <c r="N72" s="13"/>
      <c r="O72" s="11">
        <f t="shared" si="74"/>
        <v>0</v>
      </c>
      <c r="P72" s="12"/>
      <c r="Q72" s="13"/>
      <c r="R72" s="11">
        <f t="shared" si="75"/>
        <v>0</v>
      </c>
      <c r="S72" s="12"/>
      <c r="T72" s="13"/>
      <c r="U72" s="11">
        <f t="shared" si="76"/>
        <v>0</v>
      </c>
      <c r="V72" s="12"/>
      <c r="W72" s="13"/>
      <c r="X72" s="11">
        <f t="shared" si="77"/>
        <v>0</v>
      </c>
      <c r="Y72" s="12"/>
      <c r="Z72" s="13"/>
      <c r="AA72" s="11">
        <f t="shared" si="78"/>
        <v>0</v>
      </c>
      <c r="AB72" s="12"/>
      <c r="AC72" s="13"/>
      <c r="AD72" s="11">
        <f t="shared" si="79"/>
        <v>0</v>
      </c>
      <c r="AE72" s="12"/>
      <c r="AF72" s="14"/>
      <c r="AG72" s="598" t="s">
        <v>223</v>
      </c>
      <c r="AH72" s="598" t="s">
        <v>224</v>
      </c>
    </row>
    <row r="73" spans="1:34">
      <c r="A73" s="630"/>
      <c r="B73" s="631"/>
      <c r="C73" s="632"/>
      <c r="D73" s="633"/>
      <c r="E73" s="634"/>
      <c r="F73" s="565"/>
      <c r="G73" s="566" t="s">
        <v>42</v>
      </c>
      <c r="H73" s="567"/>
      <c r="I73" s="156">
        <f t="shared" si="72"/>
        <v>0</v>
      </c>
      <c r="J73" s="568"/>
      <c r="K73" s="569"/>
      <c r="L73" s="156">
        <f t="shared" si="73"/>
        <v>0</v>
      </c>
      <c r="M73" s="568"/>
      <c r="N73" s="569">
        <v>121165</v>
      </c>
      <c r="O73" s="570">
        <f t="shared" si="74"/>
        <v>0</v>
      </c>
      <c r="P73" s="571">
        <v>121165</v>
      </c>
      <c r="Q73" s="567"/>
      <c r="R73" s="156">
        <f t="shared" si="75"/>
        <v>0</v>
      </c>
      <c r="S73" s="568"/>
      <c r="T73" s="567"/>
      <c r="U73" s="156">
        <f t="shared" si="76"/>
        <v>0</v>
      </c>
      <c r="V73" s="568"/>
      <c r="W73" s="567"/>
      <c r="X73" s="156">
        <f t="shared" si="77"/>
        <v>0</v>
      </c>
      <c r="Y73" s="568"/>
      <c r="Z73" s="567"/>
      <c r="AA73" s="156">
        <f t="shared" si="78"/>
        <v>0</v>
      </c>
      <c r="AB73" s="568"/>
      <c r="AC73" s="567"/>
      <c r="AD73" s="156">
        <f t="shared" si="79"/>
        <v>0</v>
      </c>
      <c r="AE73" s="568"/>
      <c r="AF73" s="572"/>
      <c r="AG73" s="599"/>
      <c r="AH73" s="599"/>
    </row>
    <row r="74" spans="1:34">
      <c r="G74" t="s">
        <v>246</v>
      </c>
      <c r="H74" s="50">
        <f>SUM(H4:H73)</f>
        <v>32000</v>
      </c>
      <c r="I74" s="48">
        <f>SUM(I4:I73)</f>
        <v>0</v>
      </c>
      <c r="J74" s="49">
        <f>SUM(J4:J73)</f>
        <v>32000</v>
      </c>
      <c r="K74" s="50">
        <f>SUM(K4:K73)</f>
        <v>1969354</v>
      </c>
      <c r="L74" s="48">
        <f>SUM(L4:L73)</f>
        <v>0</v>
      </c>
      <c r="M74" s="49">
        <f>SUM(M4:M73)</f>
        <v>1623354</v>
      </c>
      <c r="N74" s="50">
        <f>SUM(N4:N73)</f>
        <v>627540</v>
      </c>
      <c r="O74" s="48">
        <f>SUM(O4:O73)</f>
        <v>0</v>
      </c>
      <c r="P74" s="49">
        <f>SUM(P4:P73)</f>
        <v>627540</v>
      </c>
      <c r="Q74" s="50">
        <f>SUM(Q4:Q73)</f>
        <v>2892000</v>
      </c>
      <c r="R74" s="48">
        <f>SUM(R4:R73)</f>
        <v>2892000</v>
      </c>
      <c r="S74" s="49">
        <f>SUM(S4:S73)</f>
        <v>0</v>
      </c>
      <c r="T74" s="50">
        <f>SUM(T4:T73)</f>
        <v>9212000</v>
      </c>
      <c r="U74" s="48">
        <f>SUM(U4:U73)</f>
        <v>9212000</v>
      </c>
      <c r="V74" s="49">
        <f>SUM(V4:V73)</f>
        <v>0</v>
      </c>
      <c r="W74" s="50">
        <f>SUM(W4:W73)</f>
        <v>3760000</v>
      </c>
      <c r="X74" s="48">
        <f>SUM(X4:X73)</f>
        <v>3760000</v>
      </c>
      <c r="Y74" s="49">
        <f>SUM(Y4:Y73)</f>
        <v>0</v>
      </c>
      <c r="Z74" s="50">
        <f>SUM(Z4:Z73)</f>
        <v>0</v>
      </c>
      <c r="AA74" s="48">
        <f>SUM(AA4:AA73)</f>
        <v>0</v>
      </c>
      <c r="AB74" s="49">
        <f>SUM(AB4:AB73)</f>
        <v>0</v>
      </c>
      <c r="AC74" s="50">
        <f>SUM(AC4:AC73)</f>
        <v>0</v>
      </c>
      <c r="AD74" s="48">
        <f>SUM(AD4:AD73)</f>
        <v>0</v>
      </c>
      <c r="AE74" s="49">
        <f>SUM(AE4:AE73)</f>
        <v>0</v>
      </c>
      <c r="AF74" s="48">
        <f>SUM(AF4:AF73)</f>
        <v>20412200</v>
      </c>
      <c r="AG74" s="59"/>
    </row>
    <row r="75" spans="1:34">
      <c r="H75" s="51"/>
      <c r="I75" s="29">
        <f>I74/H74</f>
        <v>0</v>
      </c>
      <c r="J75" s="28">
        <f>J74/H74</f>
        <v>1</v>
      </c>
      <c r="K75" s="51"/>
      <c r="L75" s="29">
        <f>L74/K74</f>
        <v>0</v>
      </c>
      <c r="M75" s="28">
        <f>M74/K74</f>
        <v>0.82430786948410495</v>
      </c>
      <c r="N75" s="51"/>
      <c r="O75" s="29">
        <f>O74/N74</f>
        <v>0</v>
      </c>
      <c r="P75" s="28">
        <f>P74/N74</f>
        <v>1</v>
      </c>
      <c r="Q75" s="51"/>
      <c r="R75" s="29">
        <f>R74/Q74</f>
        <v>1</v>
      </c>
      <c r="S75" s="28">
        <f>S74/Q74</f>
        <v>0</v>
      </c>
      <c r="T75" s="51"/>
      <c r="U75" s="29">
        <f>U74/T74</f>
        <v>1</v>
      </c>
      <c r="V75" s="28">
        <f>V74/T74</f>
        <v>0</v>
      </c>
      <c r="W75" s="51"/>
      <c r="X75" s="29">
        <f>X74/W74</f>
        <v>1</v>
      </c>
      <c r="Y75" s="28">
        <f>Y74/W74</f>
        <v>0</v>
      </c>
      <c r="Z75" s="51"/>
      <c r="AA75" s="29" t="e">
        <f>AA74/Z74</f>
        <v>#DIV/0!</v>
      </c>
      <c r="AB75" s="28" t="e">
        <f>AB74/Z74</f>
        <v>#DIV/0!</v>
      </c>
      <c r="AC75" s="51"/>
      <c r="AD75" s="29" t="e">
        <f>AD74/AC74</f>
        <v>#DIV/0!</v>
      </c>
      <c r="AE75" s="28" t="e">
        <f>AE74/AC74</f>
        <v>#DIV/0!</v>
      </c>
      <c r="AG75" s="27"/>
    </row>
    <row r="76" spans="1:34" ht="15" customHeight="1">
      <c r="A76"/>
      <c r="E76" s="508" t="s">
        <v>247</v>
      </c>
      <c r="F76" s="509"/>
      <c r="G76" s="542"/>
      <c r="H76" s="535" t="s">
        <v>247</v>
      </c>
      <c r="I76" s="536"/>
      <c r="J76" s="537"/>
      <c r="K76" s="535" t="s">
        <v>247</v>
      </c>
      <c r="L76" s="536"/>
      <c r="M76" s="537"/>
      <c r="N76" s="535" t="s">
        <v>247</v>
      </c>
      <c r="O76" s="536"/>
      <c r="P76" s="537"/>
      <c r="Q76" s="535" t="s">
        <v>247</v>
      </c>
      <c r="R76" s="536"/>
      <c r="S76" s="537"/>
      <c r="T76" s="535" t="s">
        <v>247</v>
      </c>
      <c r="U76" s="536"/>
      <c r="V76" s="537"/>
      <c r="W76" s="535" t="s">
        <v>247</v>
      </c>
      <c r="X76" s="536"/>
      <c r="Y76" s="537"/>
      <c r="Z76" s="535" t="s">
        <v>247</v>
      </c>
      <c r="AA76" s="536"/>
      <c r="AB76" s="537"/>
      <c r="AC76" s="535" t="s">
        <v>247</v>
      </c>
      <c r="AD76" s="536"/>
      <c r="AE76" s="537"/>
      <c r="AF76" s="538" t="s">
        <v>19</v>
      </c>
      <c r="AG76" s="539"/>
    </row>
    <row r="77" spans="1:34" ht="33" customHeight="1">
      <c r="A77"/>
      <c r="B77" s="142"/>
      <c r="E77" s="540" t="s">
        <v>248</v>
      </c>
      <c r="F77" s="540"/>
      <c r="G77" s="541"/>
      <c r="H77" s="108"/>
      <c r="I77" s="108"/>
      <c r="J77" s="135">
        <v>2687197</v>
      </c>
      <c r="K77" s="108"/>
      <c r="L77" s="108"/>
      <c r="M77" s="135">
        <f>J77*1.02</f>
        <v>2740940.94</v>
      </c>
      <c r="N77" s="108"/>
      <c r="O77" s="108"/>
      <c r="P77" s="135">
        <f>M77*1.02</f>
        <v>2795759.7588</v>
      </c>
      <c r="Q77" s="108"/>
      <c r="R77" s="108"/>
      <c r="S77" s="135">
        <f>P77</f>
        <v>2795759.7588</v>
      </c>
      <c r="T77" s="108"/>
      <c r="U77" s="108"/>
      <c r="V77" s="424"/>
      <c r="W77" s="108"/>
      <c r="X77" s="108"/>
      <c r="Y77" s="424">
        <f>V77</f>
        <v>0</v>
      </c>
      <c r="Z77" s="108"/>
      <c r="AA77" s="108"/>
      <c r="AB77" s="424">
        <f>Y77</f>
        <v>0</v>
      </c>
      <c r="AC77" s="108"/>
      <c r="AD77" s="108"/>
      <c r="AE77" s="424">
        <f>AB77</f>
        <v>0</v>
      </c>
      <c r="AF77" s="116"/>
      <c r="AG77" s="60" t="s">
        <v>249</v>
      </c>
    </row>
    <row r="78" spans="1:34" ht="15" customHeight="1">
      <c r="A78"/>
      <c r="E78" s="520" t="s">
        <v>138</v>
      </c>
      <c r="F78" s="521"/>
      <c r="G78" s="533"/>
      <c r="H78" s="528" t="s">
        <v>138</v>
      </c>
      <c r="I78" s="529"/>
      <c r="J78" s="529"/>
      <c r="K78" s="528" t="s">
        <v>138</v>
      </c>
      <c r="L78" s="529"/>
      <c r="M78" s="530"/>
      <c r="N78" s="528" t="s">
        <v>138</v>
      </c>
      <c r="O78" s="529"/>
      <c r="P78" s="529"/>
      <c r="Q78" s="528" t="s">
        <v>138</v>
      </c>
      <c r="R78" s="529"/>
      <c r="S78" s="530"/>
      <c r="T78" s="528" t="s">
        <v>138</v>
      </c>
      <c r="U78" s="529"/>
      <c r="V78" s="530"/>
      <c r="W78" s="528" t="s">
        <v>138</v>
      </c>
      <c r="X78" s="529"/>
      <c r="Y78" s="530"/>
      <c r="Z78" s="528" t="s">
        <v>138</v>
      </c>
      <c r="AA78" s="529"/>
      <c r="AB78" s="530"/>
      <c r="AC78" s="528" t="s">
        <v>138</v>
      </c>
      <c r="AD78" s="529"/>
      <c r="AE78" s="530"/>
      <c r="AF78" s="531" t="s">
        <v>139</v>
      </c>
      <c r="AG78" s="532"/>
    </row>
    <row r="79" spans="1:34" ht="33" customHeight="1">
      <c r="A79"/>
      <c r="E79" s="503" t="s">
        <v>250</v>
      </c>
      <c r="F79" s="503"/>
      <c r="G79" s="534"/>
      <c r="H79" s="26"/>
      <c r="J79" s="144">
        <v>5414996</v>
      </c>
      <c r="K79" s="26"/>
      <c r="M79" s="30">
        <f>SUM(J84)</f>
        <v>8070193</v>
      </c>
      <c r="N79" s="26"/>
      <c r="P79" s="30">
        <f>SUM(M84)</f>
        <v>9187779.9399999995</v>
      </c>
      <c r="Q79" s="26"/>
      <c r="S79" s="30">
        <f>SUM(P84)</f>
        <v>11355999.698799999</v>
      </c>
      <c r="T79" s="26"/>
      <c r="V79" s="30">
        <f>SUM(S84)</f>
        <v>11259759.457599999</v>
      </c>
      <c r="W79" s="26"/>
      <c r="Y79" s="30">
        <f>SUM(V84)</f>
        <v>2047759.4575999994</v>
      </c>
      <c r="Z79" s="26"/>
      <c r="AB79" s="30">
        <f>SUM(Y84)</f>
        <v>-1712240.5424000006</v>
      </c>
      <c r="AC79" s="26"/>
      <c r="AE79" s="30">
        <f>SUM(AB84)</f>
        <v>-1712240.5424000006</v>
      </c>
      <c r="AF79" s="395">
        <f>Y84</f>
        <v>-1712240.5424000006</v>
      </c>
      <c r="AG79" s="46"/>
    </row>
    <row r="80" spans="1:34" ht="15" customHeight="1">
      <c r="A80"/>
      <c r="C80" s="31"/>
      <c r="E80" s="505" t="s">
        <v>251</v>
      </c>
      <c r="F80" s="505"/>
      <c r="G80" s="523"/>
      <c r="H80" s="26"/>
      <c r="J80" s="30">
        <f>SUM(J77:J77)</f>
        <v>2687197</v>
      </c>
      <c r="K80" s="26"/>
      <c r="M80" s="30">
        <f>M77</f>
        <v>2740940.94</v>
      </c>
      <c r="N80" s="26"/>
      <c r="P80" s="30">
        <f>SUM(P77:P77)</f>
        <v>2795759.7588</v>
      </c>
      <c r="Q80" s="26"/>
      <c r="S80" s="30">
        <f>S77</f>
        <v>2795759.7588</v>
      </c>
      <c r="T80" s="26"/>
      <c r="V80" s="30">
        <f>V77</f>
        <v>0</v>
      </c>
      <c r="W80" s="26"/>
      <c r="Y80" s="30">
        <f>Y77</f>
        <v>0</v>
      </c>
      <c r="Z80" s="26"/>
      <c r="AB80" s="30">
        <f>AB77</f>
        <v>0</v>
      </c>
      <c r="AC80" s="26"/>
      <c r="AE80" s="30">
        <f>AE77</f>
        <v>0</v>
      </c>
      <c r="AF80" s="61">
        <f>AF77</f>
        <v>0</v>
      </c>
      <c r="AG80" s="27"/>
    </row>
    <row r="81" spans="1:36" ht="15" customHeight="1">
      <c r="A81"/>
      <c r="E81" s="505" t="s">
        <v>252</v>
      </c>
      <c r="F81" s="505"/>
      <c r="G81" s="523"/>
      <c r="H81" s="26"/>
      <c r="J81" s="32">
        <f>SUM(J79:J80)</f>
        <v>8102193</v>
      </c>
      <c r="K81" s="26"/>
      <c r="M81" s="32">
        <f>SUM(M79:M80)</f>
        <v>10811133.939999999</v>
      </c>
      <c r="N81" s="26"/>
      <c r="P81" s="32">
        <f>SUM(P79:P80)</f>
        <v>11983539.698799999</v>
      </c>
      <c r="Q81" s="26"/>
      <c r="S81" s="32">
        <f>SUM(S79:S80)</f>
        <v>14151759.457599999</v>
      </c>
      <c r="T81" s="26"/>
      <c r="V81" s="32">
        <f>SUM(V79:V80)</f>
        <v>11259759.457599999</v>
      </c>
      <c r="W81" s="26"/>
      <c r="Y81" s="32">
        <f>SUM(Y79:Y80)</f>
        <v>2047759.4575999994</v>
      </c>
      <c r="Z81" s="26"/>
      <c r="AB81" s="32">
        <f>SUM(AB79:AB80)</f>
        <v>-1712240.5424000006</v>
      </c>
      <c r="AC81" s="26"/>
      <c r="AE81" s="32">
        <f>SUM(AE79:AE80)</f>
        <v>-1712240.5424000006</v>
      </c>
      <c r="AF81" s="61">
        <f>SUM(AF77,AF79)</f>
        <v>-1712240.5424000006</v>
      </c>
      <c r="AG81" s="27" t="s">
        <v>141</v>
      </c>
    </row>
    <row r="82" spans="1:36" ht="15" customHeight="1">
      <c r="A82"/>
      <c r="E82" s="505" t="s">
        <v>142</v>
      </c>
      <c r="F82" s="505"/>
      <c r="G82" s="523"/>
      <c r="H82" s="26"/>
      <c r="J82" s="30">
        <f>I74*-1</f>
        <v>0</v>
      </c>
      <c r="K82" s="26"/>
      <c r="M82" s="30">
        <f>L74*-1</f>
        <v>0</v>
      </c>
      <c r="N82" s="26"/>
      <c r="P82" s="30">
        <f>O74*-1</f>
        <v>0</v>
      </c>
      <c r="Q82" s="26"/>
      <c r="S82" s="30">
        <f>R74*-1</f>
        <v>-2892000</v>
      </c>
      <c r="T82" s="26"/>
      <c r="V82" s="30">
        <f>U74*-1</f>
        <v>-9212000</v>
      </c>
      <c r="W82" s="26"/>
      <c r="Y82" s="30">
        <f>X74*-1</f>
        <v>-3760000</v>
      </c>
      <c r="Z82" s="26"/>
      <c r="AB82" s="30">
        <f>AA74*-1</f>
        <v>0</v>
      </c>
      <c r="AC82" s="26"/>
      <c r="AE82" s="30">
        <f>AD74*-1</f>
        <v>0</v>
      </c>
      <c r="AF82" s="33">
        <f>SUM(AF4:AF73)</f>
        <v>20412200</v>
      </c>
      <c r="AG82" s="62" t="s">
        <v>143</v>
      </c>
    </row>
    <row r="83" spans="1:36" ht="15" customHeight="1">
      <c r="A83"/>
      <c r="E83" s="499" t="s">
        <v>144</v>
      </c>
      <c r="F83" s="499"/>
      <c r="G83" s="524"/>
      <c r="H83" s="53"/>
      <c r="I83" s="54"/>
      <c r="J83" s="34">
        <f>J74*-1</f>
        <v>-32000</v>
      </c>
      <c r="K83" s="53"/>
      <c r="L83" s="54"/>
      <c r="M83" s="34">
        <f>M74*-1</f>
        <v>-1623354</v>
      </c>
      <c r="N83" s="53"/>
      <c r="O83" s="54"/>
      <c r="P83" s="34">
        <f>P74*-1</f>
        <v>-627540</v>
      </c>
      <c r="Q83" s="53"/>
      <c r="R83" s="54"/>
      <c r="S83" s="34">
        <f>S74*-1</f>
        <v>0</v>
      </c>
      <c r="T83" s="53"/>
      <c r="U83" s="54"/>
      <c r="V83" s="34">
        <f>V74*-1</f>
        <v>0</v>
      </c>
      <c r="W83" s="53"/>
      <c r="X83" s="54"/>
      <c r="Y83" s="34">
        <f>Y74*-1</f>
        <v>0</v>
      </c>
      <c r="Z83" s="53"/>
      <c r="AA83" s="54"/>
      <c r="AB83" s="34">
        <f>AB74*-1</f>
        <v>0</v>
      </c>
      <c r="AC83" s="53"/>
      <c r="AD83" s="54"/>
      <c r="AE83" s="34">
        <f>AE74*-1</f>
        <v>0</v>
      </c>
      <c r="AF83" s="53"/>
      <c r="AG83" s="63"/>
    </row>
    <row r="84" spans="1:36" ht="15" customHeight="1">
      <c r="A84"/>
      <c r="E84" s="525" t="s">
        <v>253</v>
      </c>
      <c r="F84" s="526"/>
      <c r="G84" s="527"/>
      <c r="H84" s="36"/>
      <c r="I84" s="37"/>
      <c r="J84" s="38">
        <f>SUM(J81:J83)</f>
        <v>8070193</v>
      </c>
      <c r="K84" s="36"/>
      <c r="L84" s="37"/>
      <c r="M84" s="38">
        <f>SUM(M81:M83)</f>
        <v>9187779.9399999995</v>
      </c>
      <c r="N84" s="36"/>
      <c r="O84" s="37"/>
      <c r="P84" s="38">
        <f>SUM(P81:P83)</f>
        <v>11355999.698799999</v>
      </c>
      <c r="Q84" s="36"/>
      <c r="R84" s="37"/>
      <c r="S84" s="38">
        <f>SUM(S81:S83)</f>
        <v>11259759.457599999</v>
      </c>
      <c r="T84" s="36"/>
      <c r="U84" s="37"/>
      <c r="V84" s="38">
        <f>SUM(V81:V83)</f>
        <v>2047759.4575999994</v>
      </c>
      <c r="W84" s="36"/>
      <c r="X84" s="37"/>
      <c r="Y84" s="38">
        <f>SUM(Y81:Y83)</f>
        <v>-1712240.5424000006</v>
      </c>
      <c r="Z84" s="36"/>
      <c r="AA84" s="37"/>
      <c r="AB84" s="38">
        <f>SUM(AB81:AB83)</f>
        <v>-1712240.5424000006</v>
      </c>
      <c r="AC84" s="36"/>
      <c r="AD84" s="37"/>
      <c r="AE84" s="38">
        <f>SUM(AE81:AE83)</f>
        <v>-1712240.5424000006</v>
      </c>
      <c r="AF84" s="39">
        <f>SUM(AF81:AF82)</f>
        <v>18699959.457599998</v>
      </c>
      <c r="AG84" s="40" t="s">
        <v>146</v>
      </c>
    </row>
    <row r="86" spans="1:36" s="1" customFormat="1" ht="30.75">
      <c r="H86" s="1" t="s">
        <v>148</v>
      </c>
      <c r="I86" s="1" t="s">
        <v>149</v>
      </c>
      <c r="K86" s="1" t="s">
        <v>148</v>
      </c>
      <c r="L86" s="1" t="s">
        <v>151</v>
      </c>
      <c r="N86" s="1" t="s">
        <v>148</v>
      </c>
      <c r="O86" s="1" t="s">
        <v>151</v>
      </c>
      <c r="Q86" s="1" t="s">
        <v>148</v>
      </c>
      <c r="R86" s="1" t="s">
        <v>151</v>
      </c>
      <c r="T86" s="1" t="s">
        <v>148</v>
      </c>
      <c r="U86" s="1" t="s">
        <v>254</v>
      </c>
      <c r="W86" s="1" t="s">
        <v>148</v>
      </c>
      <c r="X86" s="1" t="s">
        <v>151</v>
      </c>
      <c r="Z86" s="1" t="s">
        <v>148</v>
      </c>
      <c r="AA86" s="1" t="s">
        <v>151</v>
      </c>
      <c r="AC86" s="1" t="s">
        <v>148</v>
      </c>
      <c r="AD86" s="1" t="s">
        <v>151</v>
      </c>
    </row>
    <row r="87" spans="1:36">
      <c r="H87" t="s">
        <v>215</v>
      </c>
      <c r="I87" s="160">
        <f>8149301</f>
        <v>8149301</v>
      </c>
      <c r="K87" t="s">
        <v>215</v>
      </c>
      <c r="L87" s="160">
        <v>9718354</v>
      </c>
      <c r="N87" t="s">
        <v>215</v>
      </c>
      <c r="O87" s="160">
        <v>2754000</v>
      </c>
      <c r="Q87" t="s">
        <v>215</v>
      </c>
      <c r="R87" s="160">
        <f>80000+792000</f>
        <v>872000</v>
      </c>
      <c r="T87" t="s">
        <v>215</v>
      </c>
      <c r="U87" s="160">
        <v>2696000</v>
      </c>
      <c r="W87" t="s">
        <v>215</v>
      </c>
      <c r="X87" s="160">
        <v>3760000</v>
      </c>
      <c r="Z87" t="s">
        <v>215</v>
      </c>
      <c r="AA87" s="160"/>
      <c r="AC87" t="s">
        <v>215</v>
      </c>
      <c r="AD87" s="160"/>
    </row>
    <row r="88" spans="1:36">
      <c r="H88" t="s">
        <v>255</v>
      </c>
      <c r="I88" s="160"/>
      <c r="K88" t="s">
        <v>255</v>
      </c>
      <c r="L88" s="160">
        <v>132000</v>
      </c>
      <c r="N88" t="s">
        <v>255</v>
      </c>
      <c r="O88" s="160"/>
      <c r="Q88" t="s">
        <v>255</v>
      </c>
      <c r="R88" s="160"/>
      <c r="T88" t="s">
        <v>255</v>
      </c>
      <c r="U88" s="160"/>
      <c r="W88" t="s">
        <v>255</v>
      </c>
      <c r="X88" s="160"/>
      <c r="Z88" t="s">
        <v>255</v>
      </c>
      <c r="AA88" s="160"/>
      <c r="AC88" t="s">
        <v>255</v>
      </c>
      <c r="AD88" s="160"/>
    </row>
    <row r="89" spans="1:36">
      <c r="H89" t="s">
        <v>90</v>
      </c>
      <c r="I89" s="160"/>
      <c r="K89" t="s">
        <v>90</v>
      </c>
      <c r="L89" s="160">
        <v>359540</v>
      </c>
      <c r="N89" t="s">
        <v>90</v>
      </c>
      <c r="O89" s="160"/>
      <c r="Q89" t="s">
        <v>90</v>
      </c>
      <c r="R89" s="160"/>
      <c r="T89" t="s">
        <v>90</v>
      </c>
      <c r="U89" s="160"/>
      <c r="W89" t="s">
        <v>90</v>
      </c>
      <c r="X89" s="160"/>
      <c r="Z89" t="s">
        <v>90</v>
      </c>
      <c r="AA89" s="160"/>
      <c r="AC89" t="s">
        <v>90</v>
      </c>
      <c r="AD89" s="160"/>
    </row>
    <row r="91" spans="1:36" ht="51.75" customHeight="1">
      <c r="H91" s="179" t="s">
        <v>148</v>
      </c>
      <c r="I91" s="179" t="s">
        <v>161</v>
      </c>
      <c r="J91" s="180" t="s">
        <v>162</v>
      </c>
      <c r="K91" s="179" t="s">
        <v>148</v>
      </c>
      <c r="L91" s="179" t="s">
        <v>161</v>
      </c>
      <c r="M91" s="180" t="s">
        <v>162</v>
      </c>
      <c r="N91" s="179" t="s">
        <v>148</v>
      </c>
      <c r="O91" s="179" t="s">
        <v>161</v>
      </c>
      <c r="P91" s="180" t="s">
        <v>162</v>
      </c>
      <c r="Q91" s="179" t="s">
        <v>148</v>
      </c>
      <c r="R91" s="179" t="s">
        <v>161</v>
      </c>
      <c r="S91" s="180" t="s">
        <v>162</v>
      </c>
      <c r="T91" s="179" t="s">
        <v>148</v>
      </c>
      <c r="U91" s="179" t="s">
        <v>161</v>
      </c>
      <c r="V91" s="180" t="s">
        <v>162</v>
      </c>
      <c r="W91" s="179" t="s">
        <v>148</v>
      </c>
      <c r="X91" s="179" t="s">
        <v>161</v>
      </c>
      <c r="Y91" s="180" t="s">
        <v>162</v>
      </c>
      <c r="Z91" s="179" t="s">
        <v>148</v>
      </c>
      <c r="AA91" s="179" t="s">
        <v>161</v>
      </c>
      <c r="AB91" s="180" t="s">
        <v>162</v>
      </c>
      <c r="AC91" s="179" t="s">
        <v>148</v>
      </c>
      <c r="AD91" s="179" t="s">
        <v>161</v>
      </c>
      <c r="AE91" s="180" t="s">
        <v>162</v>
      </c>
      <c r="AG91" s="179" t="s">
        <v>148</v>
      </c>
      <c r="AH91" s="211" t="s">
        <v>256</v>
      </c>
      <c r="AI91" s="181" t="s">
        <v>257</v>
      </c>
      <c r="AJ91" s="228" t="s">
        <v>258</v>
      </c>
    </row>
    <row r="92" spans="1:36">
      <c r="H92" s="181" t="s">
        <v>215</v>
      </c>
      <c r="I92" s="107">
        <f>SUM(H40:H45,H19:H24,H12:H17,H5:H10)</f>
        <v>32000</v>
      </c>
      <c r="J92" s="107">
        <f>SUM(J40:J45,J19:J24,J12:J17,J5:J10)</f>
        <v>32000</v>
      </c>
      <c r="K92" s="181" t="s">
        <v>215</v>
      </c>
      <c r="L92" s="107">
        <f>SUM(K40:K45,K19:K24,K12:K17,K5:K10)</f>
        <v>1604354</v>
      </c>
      <c r="M92" s="107">
        <f>SUM(M40:M45,M19:M24,M12:M17,M5:M10)</f>
        <v>1258354</v>
      </c>
      <c r="N92" s="181" t="s">
        <v>215</v>
      </c>
      <c r="O92" s="107">
        <f>SUM(N61:N66,N54:N59,N33:N38)</f>
        <v>48000</v>
      </c>
      <c r="P92" s="107">
        <f>SUM(P61:P66,P54:P59)</f>
        <v>48000</v>
      </c>
      <c r="Q92" s="181" t="s">
        <v>215</v>
      </c>
      <c r="R92" s="107">
        <f>SUM(Q5:Q10,Q26:Q31,Q33:Q38,Q40:Q45)</f>
        <v>254000</v>
      </c>
      <c r="S92" s="107">
        <f>SUM(S5:S10,S26:S31,S33:S38,S40:S45)</f>
        <v>0</v>
      </c>
      <c r="T92" s="181" t="s">
        <v>215</v>
      </c>
      <c r="U92" s="107">
        <f>SUM(T5:T10,T26:T31,T33:T38,T40:T45)</f>
        <v>2749000</v>
      </c>
      <c r="V92" s="107">
        <f>SUM(V5:V10,V26:V31,V33:V38,V40:V45)</f>
        <v>0</v>
      </c>
      <c r="W92" s="181" t="s">
        <v>215</v>
      </c>
      <c r="X92" s="107">
        <f>SUM(W5:W10,W26:W31,W33:W38,W40:W45)</f>
        <v>3760000</v>
      </c>
      <c r="Y92" s="107">
        <f>SUM(Y5:Y10,Y26:Y31,Y33:Y38,Y40:Y45)</f>
        <v>0</v>
      </c>
      <c r="Z92" s="181" t="s">
        <v>215</v>
      </c>
      <c r="AA92" s="107">
        <f>SUM(Z5:Z10,Z26:Z31,Z33:Z38,Z40:Z45)</f>
        <v>0</v>
      </c>
      <c r="AB92" s="107">
        <f>SUM(AB5:AB10,AB26:AB31,AB33:AB38,AB40:AB45)</f>
        <v>0</v>
      </c>
      <c r="AC92" s="181" t="s">
        <v>215</v>
      </c>
      <c r="AD92" s="107">
        <f>SUM(AC5:AC10,AC26:AC31,AC33:AC38,AC40:AC45)</f>
        <v>0</v>
      </c>
      <c r="AE92" s="107">
        <f>SUM(AE5:AE10,AE26:AE31,AE33:AE38,AE40:AE45)</f>
        <v>0</v>
      </c>
      <c r="AG92" s="196" t="s">
        <v>215</v>
      </c>
      <c r="AH92" s="137">
        <f>SUM(R92,O92,L92,I92,U92,X92)</f>
        <v>8447354</v>
      </c>
      <c r="AI92" s="225">
        <f>AH92/$AH$101</f>
        <v>1</v>
      </c>
      <c r="AJ92" s="108"/>
    </row>
    <row r="93" spans="1:36">
      <c r="H93" s="181" t="s">
        <v>259</v>
      </c>
      <c r="I93" s="108"/>
      <c r="J93" s="182"/>
      <c r="K93" s="181" t="s">
        <v>259</v>
      </c>
      <c r="L93" s="108"/>
      <c r="M93" s="182"/>
      <c r="N93" s="181" t="s">
        <v>259</v>
      </c>
      <c r="O93" s="108"/>
      <c r="P93" s="182"/>
      <c r="Q93" s="181" t="s">
        <v>259</v>
      </c>
      <c r="R93" s="108"/>
      <c r="S93" s="182"/>
      <c r="T93" s="181" t="s">
        <v>259</v>
      </c>
      <c r="U93" s="108"/>
      <c r="V93" s="182"/>
      <c r="W93" s="181" t="s">
        <v>259</v>
      </c>
      <c r="X93" s="108"/>
      <c r="Y93" s="182"/>
      <c r="Z93" s="181" t="s">
        <v>259</v>
      </c>
      <c r="AA93" s="108"/>
      <c r="AB93" s="182"/>
      <c r="AC93" s="181" t="s">
        <v>259</v>
      </c>
      <c r="AD93" s="108"/>
      <c r="AE93" s="182"/>
      <c r="AG93" s="196" t="s">
        <v>259</v>
      </c>
      <c r="AH93" s="137">
        <f t="shared" ref="AH93:AH100" si="80">SUM(R93,O93,L93,I93,U93,X93)</f>
        <v>0</v>
      </c>
      <c r="AI93" s="225">
        <f t="shared" ref="AI93:AI100" si="81">AH93/$AH$101</f>
        <v>0</v>
      </c>
      <c r="AJ93" s="108"/>
    </row>
    <row r="94" spans="1:36">
      <c r="H94" s="181" t="s">
        <v>255</v>
      </c>
      <c r="I94" s="108"/>
      <c r="J94" s="108"/>
      <c r="K94" s="181" t="s">
        <v>255</v>
      </c>
      <c r="L94" s="107"/>
      <c r="M94" s="107"/>
      <c r="N94" s="181" t="s">
        <v>255</v>
      </c>
      <c r="O94" s="108"/>
      <c r="P94" s="108"/>
      <c r="Q94" s="181" t="s">
        <v>255</v>
      </c>
      <c r="R94" s="107"/>
      <c r="S94" s="108"/>
      <c r="T94" s="181" t="s">
        <v>255</v>
      </c>
      <c r="U94" s="108"/>
      <c r="V94" s="108"/>
      <c r="W94" s="181" t="s">
        <v>255</v>
      </c>
      <c r="X94" s="108"/>
      <c r="Y94" s="108"/>
      <c r="Z94" s="181" t="s">
        <v>255</v>
      </c>
      <c r="AA94" s="108"/>
      <c r="AB94" s="108"/>
      <c r="AC94" s="181" t="s">
        <v>255</v>
      </c>
      <c r="AD94" s="108"/>
      <c r="AE94" s="108"/>
      <c r="AG94" s="196" t="s">
        <v>255</v>
      </c>
      <c r="AH94" s="137">
        <f>SUM(R94,O94,L94,I94,U94,X94)</f>
        <v>0</v>
      </c>
      <c r="AI94" s="225">
        <f t="shared" si="81"/>
        <v>0</v>
      </c>
      <c r="AJ94" s="108"/>
    </row>
    <row r="95" spans="1:36">
      <c r="H95" s="181" t="s">
        <v>260</v>
      </c>
      <c r="I95" s="108"/>
      <c r="J95" s="108"/>
      <c r="K95" s="181" t="s">
        <v>260</v>
      </c>
      <c r="L95" s="108"/>
      <c r="M95" s="108"/>
      <c r="N95" s="181" t="s">
        <v>260</v>
      </c>
      <c r="O95" s="108"/>
      <c r="P95" s="108"/>
      <c r="Q95" s="181" t="s">
        <v>260</v>
      </c>
      <c r="R95" s="108"/>
      <c r="S95" s="108"/>
      <c r="T95" s="181" t="s">
        <v>260</v>
      </c>
      <c r="U95" s="108"/>
      <c r="V95" s="108"/>
      <c r="W95" s="181" t="s">
        <v>260</v>
      </c>
      <c r="X95" s="108"/>
      <c r="Y95" s="108"/>
      <c r="Z95" s="181" t="s">
        <v>260</v>
      </c>
      <c r="AA95" s="108"/>
      <c r="AB95" s="108"/>
      <c r="AC95" s="181" t="s">
        <v>260</v>
      </c>
      <c r="AD95" s="108"/>
      <c r="AE95" s="108"/>
      <c r="AG95" s="196" t="s">
        <v>260</v>
      </c>
      <c r="AH95" s="137">
        <f t="shared" si="80"/>
        <v>0</v>
      </c>
      <c r="AI95" s="225">
        <f t="shared" si="81"/>
        <v>0</v>
      </c>
      <c r="AJ95" s="108"/>
    </row>
    <row r="96" spans="1:36">
      <c r="H96" s="181" t="s">
        <v>261</v>
      </c>
      <c r="I96" s="108"/>
      <c r="J96" s="108"/>
      <c r="K96" s="181" t="s">
        <v>261</v>
      </c>
      <c r="L96" s="108"/>
      <c r="M96" s="108"/>
      <c r="N96" s="181" t="s">
        <v>261</v>
      </c>
      <c r="O96" s="108"/>
      <c r="P96" s="108"/>
      <c r="Q96" s="181" t="s">
        <v>261</v>
      </c>
      <c r="R96" s="108"/>
      <c r="S96" s="108"/>
      <c r="T96" s="181" t="s">
        <v>261</v>
      </c>
      <c r="U96" s="108"/>
      <c r="V96" s="108"/>
      <c r="W96" s="181" t="s">
        <v>261</v>
      </c>
      <c r="X96" s="108"/>
      <c r="Y96" s="108"/>
      <c r="Z96" s="181" t="s">
        <v>261</v>
      </c>
      <c r="AA96" s="108"/>
      <c r="AB96" s="108"/>
      <c r="AC96" s="181" t="s">
        <v>261</v>
      </c>
      <c r="AD96" s="108"/>
      <c r="AE96" s="108"/>
      <c r="AG96" s="196" t="s">
        <v>261</v>
      </c>
      <c r="AH96" s="137">
        <f t="shared" si="80"/>
        <v>0</v>
      </c>
      <c r="AI96" s="225">
        <f t="shared" si="81"/>
        <v>0</v>
      </c>
      <c r="AJ96" s="108"/>
    </row>
    <row r="97" spans="8:36">
      <c r="H97" s="181" t="s">
        <v>262</v>
      </c>
      <c r="I97" s="108"/>
      <c r="J97" s="108"/>
      <c r="K97" s="181" t="s">
        <v>262</v>
      </c>
      <c r="L97" s="108"/>
      <c r="M97" s="108"/>
      <c r="N97" s="181" t="s">
        <v>262</v>
      </c>
      <c r="O97" s="108"/>
      <c r="P97" s="108"/>
      <c r="Q97" s="181" t="s">
        <v>262</v>
      </c>
      <c r="R97" s="108"/>
      <c r="S97" s="108"/>
      <c r="T97" s="181" t="s">
        <v>262</v>
      </c>
      <c r="U97" s="108"/>
      <c r="V97" s="108"/>
      <c r="W97" s="181" t="s">
        <v>262</v>
      </c>
      <c r="X97" s="108"/>
      <c r="Y97" s="108"/>
      <c r="Z97" s="181" t="s">
        <v>262</v>
      </c>
      <c r="AA97" s="108"/>
      <c r="AB97" s="108"/>
      <c r="AC97" s="181" t="s">
        <v>262</v>
      </c>
      <c r="AD97" s="108"/>
      <c r="AE97" s="108"/>
      <c r="AG97" s="196" t="s">
        <v>262</v>
      </c>
      <c r="AH97" s="137">
        <f>SUM(R97,O97,L97,I97,U97,X97)</f>
        <v>0</v>
      </c>
      <c r="AI97" s="225">
        <f t="shared" si="81"/>
        <v>0</v>
      </c>
      <c r="AJ97" s="108"/>
    </row>
    <row r="98" spans="8:36">
      <c r="H98" s="181" t="s">
        <v>90</v>
      </c>
      <c r="I98" s="108"/>
      <c r="J98" s="108"/>
      <c r="K98" s="181" t="s">
        <v>90</v>
      </c>
      <c r="L98" s="107">
        <f>SUM(K68:K73,K47:K52)</f>
        <v>0</v>
      </c>
      <c r="M98" s="107">
        <f>SUM(M68:M73,M47:M52)</f>
        <v>0</v>
      </c>
      <c r="N98" s="181" t="s">
        <v>90</v>
      </c>
      <c r="O98" s="108"/>
      <c r="P98" s="108"/>
      <c r="Q98" s="181" t="s">
        <v>90</v>
      </c>
      <c r="R98" s="108"/>
      <c r="S98" s="108"/>
      <c r="T98" s="181" t="s">
        <v>90</v>
      </c>
      <c r="U98" s="108"/>
      <c r="V98" s="108"/>
      <c r="W98" s="181" t="s">
        <v>90</v>
      </c>
      <c r="X98" s="108"/>
      <c r="Y98" s="108"/>
      <c r="Z98" s="181" t="s">
        <v>90</v>
      </c>
      <c r="AA98" s="108"/>
      <c r="AB98" s="108"/>
      <c r="AC98" s="181" t="s">
        <v>90</v>
      </c>
      <c r="AD98" s="108"/>
      <c r="AE98" s="108"/>
      <c r="AG98" s="196" t="s">
        <v>90</v>
      </c>
      <c r="AH98" s="137">
        <f>SUM(R98,O98,L98,I98,U98,X98)</f>
        <v>0</v>
      </c>
      <c r="AI98" s="225">
        <f t="shared" si="81"/>
        <v>0</v>
      </c>
      <c r="AJ98" s="108"/>
    </row>
    <row r="99" spans="8:36" ht="30.75">
      <c r="H99" s="181" t="s">
        <v>263</v>
      </c>
      <c r="I99" s="108"/>
      <c r="J99" s="108"/>
      <c r="K99" s="181" t="s">
        <v>263</v>
      </c>
      <c r="L99" s="108"/>
      <c r="M99" s="108"/>
      <c r="N99" s="181" t="s">
        <v>263</v>
      </c>
      <c r="O99" s="108"/>
      <c r="P99" s="108"/>
      <c r="Q99" s="181" t="s">
        <v>263</v>
      </c>
      <c r="R99" s="108"/>
      <c r="S99" s="108"/>
      <c r="T99" s="181" t="s">
        <v>263</v>
      </c>
      <c r="U99" s="108"/>
      <c r="V99" s="108"/>
      <c r="W99" s="181" t="s">
        <v>263</v>
      </c>
      <c r="X99" s="108"/>
      <c r="Y99" s="108"/>
      <c r="Z99" s="181" t="s">
        <v>263</v>
      </c>
      <c r="AA99" s="108"/>
      <c r="AB99" s="108"/>
      <c r="AC99" s="181" t="s">
        <v>263</v>
      </c>
      <c r="AD99" s="108"/>
      <c r="AE99" s="108"/>
      <c r="AG99" s="196" t="s">
        <v>263</v>
      </c>
      <c r="AH99" s="137">
        <f>SUM(R99,O99,L99,I99,U99,X99)</f>
        <v>0</v>
      </c>
      <c r="AI99" s="225">
        <f t="shared" si="81"/>
        <v>0</v>
      </c>
      <c r="AJ99" s="108"/>
    </row>
    <row r="100" spans="8:36">
      <c r="H100" s="181" t="s">
        <v>82</v>
      </c>
      <c r="I100" s="108"/>
      <c r="J100" s="108"/>
      <c r="K100" s="181" t="s">
        <v>82</v>
      </c>
      <c r="L100" s="108"/>
      <c r="M100" s="108"/>
      <c r="N100" s="181" t="s">
        <v>82</v>
      </c>
      <c r="O100" s="108"/>
      <c r="P100" s="108"/>
      <c r="Q100" s="181" t="s">
        <v>82</v>
      </c>
      <c r="R100" s="108"/>
      <c r="S100" s="108"/>
      <c r="T100" s="181" t="s">
        <v>82</v>
      </c>
      <c r="U100" s="108"/>
      <c r="V100" s="108"/>
      <c r="W100" s="181" t="s">
        <v>82</v>
      </c>
      <c r="X100" s="108"/>
      <c r="Y100" s="108"/>
      <c r="Z100" s="181" t="s">
        <v>82</v>
      </c>
      <c r="AA100" s="108"/>
      <c r="AB100" s="108"/>
      <c r="AC100" s="181" t="s">
        <v>82</v>
      </c>
      <c r="AD100" s="108"/>
      <c r="AE100" s="108"/>
      <c r="AG100" s="187" t="s">
        <v>82</v>
      </c>
      <c r="AH100" s="137">
        <f t="shared" si="80"/>
        <v>0</v>
      </c>
      <c r="AI100" s="226">
        <f t="shared" si="81"/>
        <v>0</v>
      </c>
      <c r="AJ100" s="108"/>
    </row>
    <row r="101" spans="8:36">
      <c r="AG101" s="204" t="s">
        <v>264</v>
      </c>
      <c r="AH101" s="215">
        <f>SUM(AH92:AH100)</f>
        <v>8447354</v>
      </c>
      <c r="AI101" s="227">
        <f>SUM(AI92:AI100)</f>
        <v>1</v>
      </c>
      <c r="AJ101" s="108"/>
    </row>
    <row r="102" spans="8:36">
      <c r="H102" s="183" t="s">
        <v>148</v>
      </c>
      <c r="I102" s="183" t="s">
        <v>174</v>
      </c>
      <c r="K102" s="183" t="s">
        <v>148</v>
      </c>
      <c r="L102" s="183" t="s">
        <v>174</v>
      </c>
      <c r="N102" s="183" t="s">
        <v>148</v>
      </c>
      <c r="O102" s="183" t="s">
        <v>174</v>
      </c>
      <c r="Q102" s="183" t="s">
        <v>148</v>
      </c>
      <c r="R102" s="183" t="s">
        <v>174</v>
      </c>
      <c r="T102" s="183" t="s">
        <v>148</v>
      </c>
      <c r="U102" s="183" t="s">
        <v>174</v>
      </c>
      <c r="W102" s="183" t="s">
        <v>148</v>
      </c>
      <c r="X102" s="183" t="s">
        <v>174</v>
      </c>
      <c r="Z102" s="183" t="s">
        <v>148</v>
      </c>
      <c r="AA102" s="183" t="s">
        <v>174</v>
      </c>
      <c r="AC102" s="183" t="s">
        <v>148</v>
      </c>
      <c r="AD102" s="183" t="s">
        <v>174</v>
      </c>
    </row>
    <row r="103" spans="8:36">
      <c r="H103" s="181" t="s">
        <v>215</v>
      </c>
      <c r="I103" s="205">
        <f>J92/I87</f>
        <v>3.926717150342097E-3</v>
      </c>
      <c r="K103" s="181" t="s">
        <v>215</v>
      </c>
      <c r="L103" s="184">
        <f>M92/L87</f>
        <v>0.12948221478657806</v>
      </c>
      <c r="N103" s="181" t="s">
        <v>215</v>
      </c>
      <c r="O103" s="184">
        <f>P92/O87</f>
        <v>1.7429193899782137E-2</v>
      </c>
      <c r="Q103" s="181" t="s">
        <v>215</v>
      </c>
      <c r="R103" s="184">
        <f>S92/R87</f>
        <v>0</v>
      </c>
      <c r="T103" s="181" t="s">
        <v>215</v>
      </c>
      <c r="U103" s="184">
        <f>V92/U87</f>
        <v>0</v>
      </c>
      <c r="W103" s="181" t="s">
        <v>215</v>
      </c>
      <c r="X103" s="184">
        <f>Y92/X87</f>
        <v>0</v>
      </c>
      <c r="Z103" s="181" t="s">
        <v>215</v>
      </c>
      <c r="AA103" s="184" t="e">
        <f>AB92/AA87</f>
        <v>#DIV/0!</v>
      </c>
      <c r="AC103" s="181" t="s">
        <v>215</v>
      </c>
      <c r="AD103" s="184" t="e">
        <f>AE92/AD87</f>
        <v>#DIV/0!</v>
      </c>
    </row>
    <row r="104" spans="8:36">
      <c r="H104" s="181" t="s">
        <v>259</v>
      </c>
      <c r="I104" s="184" t="e">
        <f>I93/J93</f>
        <v>#DIV/0!</v>
      </c>
      <c r="K104" s="181" t="s">
        <v>259</v>
      </c>
      <c r="L104" s="184" t="e">
        <f t="shared" ref="L104:L111" si="82">L93/M93</f>
        <v>#DIV/0!</v>
      </c>
      <c r="N104" s="181" t="s">
        <v>259</v>
      </c>
      <c r="O104" s="184" t="e">
        <f t="shared" ref="O104:O111" si="83">O93/P93</f>
        <v>#DIV/0!</v>
      </c>
      <c r="Q104" s="181" t="s">
        <v>259</v>
      </c>
      <c r="R104" s="184" t="e">
        <f t="shared" ref="R104:R111" si="84">R93/S93</f>
        <v>#DIV/0!</v>
      </c>
      <c r="T104" s="181" t="s">
        <v>259</v>
      </c>
      <c r="U104" s="184" t="e">
        <f t="shared" ref="U104:U111" si="85">U93/V93</f>
        <v>#DIV/0!</v>
      </c>
      <c r="W104" s="181" t="s">
        <v>259</v>
      </c>
      <c r="X104" s="184" t="e">
        <f t="shared" ref="X104:X111" si="86">X93/Y93</f>
        <v>#DIV/0!</v>
      </c>
      <c r="Z104" s="181" t="s">
        <v>259</v>
      </c>
      <c r="AA104" s="184" t="e">
        <f t="shared" ref="AA104:AA111" si="87">AA93/AB93</f>
        <v>#DIV/0!</v>
      </c>
      <c r="AC104" s="181" t="s">
        <v>259</v>
      </c>
      <c r="AD104" s="184" t="e">
        <f t="shared" ref="AD104:AD111" si="88">AD93/AE93</f>
        <v>#DIV/0!</v>
      </c>
    </row>
    <row r="105" spans="8:36">
      <c r="H105" s="181" t="s">
        <v>255</v>
      </c>
      <c r="I105" s="184" t="e">
        <f>I94/J94</f>
        <v>#DIV/0!</v>
      </c>
      <c r="K105" s="181" t="s">
        <v>255</v>
      </c>
      <c r="L105" s="184">
        <f>M94/L88</f>
        <v>0</v>
      </c>
      <c r="N105" s="181" t="s">
        <v>255</v>
      </c>
      <c r="O105" s="184" t="e">
        <f t="shared" si="83"/>
        <v>#DIV/0!</v>
      </c>
      <c r="Q105" s="181" t="s">
        <v>255</v>
      </c>
      <c r="R105" s="184" t="e">
        <f t="shared" si="84"/>
        <v>#DIV/0!</v>
      </c>
      <c r="T105" s="181" t="s">
        <v>255</v>
      </c>
      <c r="U105" s="184" t="e">
        <f t="shared" si="85"/>
        <v>#DIV/0!</v>
      </c>
      <c r="W105" s="181" t="s">
        <v>255</v>
      </c>
      <c r="X105" s="184" t="e">
        <f t="shared" si="86"/>
        <v>#DIV/0!</v>
      </c>
      <c r="Z105" s="181" t="s">
        <v>255</v>
      </c>
      <c r="AA105" s="184" t="e">
        <f t="shared" si="87"/>
        <v>#DIV/0!</v>
      </c>
      <c r="AC105" s="181" t="s">
        <v>255</v>
      </c>
      <c r="AD105" s="184" t="e">
        <f t="shared" si="88"/>
        <v>#DIV/0!</v>
      </c>
    </row>
    <row r="106" spans="8:36">
      <c r="H106" s="181" t="s">
        <v>260</v>
      </c>
      <c r="I106" s="184" t="e">
        <f>I95/J95</f>
        <v>#DIV/0!</v>
      </c>
      <c r="K106" s="181" t="s">
        <v>260</v>
      </c>
      <c r="L106" s="184" t="e">
        <f t="shared" si="82"/>
        <v>#DIV/0!</v>
      </c>
      <c r="N106" s="181" t="s">
        <v>260</v>
      </c>
      <c r="O106" s="184" t="e">
        <f t="shared" si="83"/>
        <v>#DIV/0!</v>
      </c>
      <c r="Q106" s="181" t="s">
        <v>260</v>
      </c>
      <c r="R106" s="184" t="e">
        <f t="shared" si="84"/>
        <v>#DIV/0!</v>
      </c>
      <c r="T106" s="181" t="s">
        <v>260</v>
      </c>
      <c r="U106" s="184" t="e">
        <f t="shared" si="85"/>
        <v>#DIV/0!</v>
      </c>
      <c r="W106" s="181" t="s">
        <v>260</v>
      </c>
      <c r="X106" s="184" t="e">
        <f t="shared" si="86"/>
        <v>#DIV/0!</v>
      </c>
      <c r="Z106" s="181" t="s">
        <v>260</v>
      </c>
      <c r="AA106" s="184" t="e">
        <f t="shared" si="87"/>
        <v>#DIV/0!</v>
      </c>
      <c r="AC106" s="181" t="s">
        <v>260</v>
      </c>
      <c r="AD106" s="184" t="e">
        <f t="shared" si="88"/>
        <v>#DIV/0!</v>
      </c>
    </row>
    <row r="107" spans="8:36">
      <c r="H107" s="181" t="s">
        <v>261</v>
      </c>
      <c r="I107" s="184" t="e">
        <f t="shared" ref="I107:I111" si="89">I96/J96</f>
        <v>#DIV/0!</v>
      </c>
      <c r="K107" s="181" t="s">
        <v>261</v>
      </c>
      <c r="L107" s="184" t="e">
        <f t="shared" si="82"/>
        <v>#DIV/0!</v>
      </c>
      <c r="N107" s="181" t="s">
        <v>261</v>
      </c>
      <c r="O107" s="184" t="e">
        <f t="shared" si="83"/>
        <v>#DIV/0!</v>
      </c>
      <c r="Q107" s="181" t="s">
        <v>261</v>
      </c>
      <c r="R107" s="184" t="e">
        <f t="shared" si="84"/>
        <v>#DIV/0!</v>
      </c>
      <c r="T107" s="181" t="s">
        <v>261</v>
      </c>
      <c r="U107" s="184" t="e">
        <f t="shared" si="85"/>
        <v>#DIV/0!</v>
      </c>
      <c r="W107" s="181" t="s">
        <v>261</v>
      </c>
      <c r="X107" s="184" t="e">
        <f t="shared" si="86"/>
        <v>#DIV/0!</v>
      </c>
      <c r="Z107" s="181" t="s">
        <v>261</v>
      </c>
      <c r="AA107" s="184" t="e">
        <f t="shared" si="87"/>
        <v>#DIV/0!</v>
      </c>
      <c r="AC107" s="181" t="s">
        <v>261</v>
      </c>
      <c r="AD107" s="184" t="e">
        <f t="shared" si="88"/>
        <v>#DIV/0!</v>
      </c>
    </row>
    <row r="108" spans="8:36">
      <c r="H108" s="181" t="s">
        <v>262</v>
      </c>
      <c r="I108" s="184" t="e">
        <f t="shared" si="89"/>
        <v>#DIV/0!</v>
      </c>
      <c r="K108" s="181" t="s">
        <v>262</v>
      </c>
      <c r="L108" s="184" t="e">
        <f t="shared" si="82"/>
        <v>#DIV/0!</v>
      </c>
      <c r="N108" s="181" t="s">
        <v>262</v>
      </c>
      <c r="O108" s="184" t="e">
        <f t="shared" si="83"/>
        <v>#DIV/0!</v>
      </c>
      <c r="Q108" s="181" t="s">
        <v>262</v>
      </c>
      <c r="R108" s="184" t="e">
        <f t="shared" si="84"/>
        <v>#DIV/0!</v>
      </c>
      <c r="T108" s="181" t="s">
        <v>262</v>
      </c>
      <c r="U108" s="184" t="e">
        <f t="shared" si="85"/>
        <v>#DIV/0!</v>
      </c>
      <c r="W108" s="181" t="s">
        <v>262</v>
      </c>
      <c r="X108" s="184" t="e">
        <f t="shared" si="86"/>
        <v>#DIV/0!</v>
      </c>
      <c r="Z108" s="181" t="s">
        <v>262</v>
      </c>
      <c r="AA108" s="184" t="e">
        <f t="shared" si="87"/>
        <v>#DIV/0!</v>
      </c>
      <c r="AC108" s="181" t="s">
        <v>262</v>
      </c>
      <c r="AD108" s="184" t="e">
        <f t="shared" si="88"/>
        <v>#DIV/0!</v>
      </c>
    </row>
    <row r="109" spans="8:36">
      <c r="H109" s="181" t="s">
        <v>90</v>
      </c>
      <c r="I109" s="184" t="e">
        <f t="shared" si="89"/>
        <v>#DIV/0!</v>
      </c>
      <c r="K109" s="181" t="s">
        <v>90</v>
      </c>
      <c r="L109" s="184">
        <f>M98/L89</f>
        <v>0</v>
      </c>
      <c r="N109" s="181" t="s">
        <v>90</v>
      </c>
      <c r="O109" s="184" t="e">
        <f t="shared" si="83"/>
        <v>#DIV/0!</v>
      </c>
      <c r="Q109" s="181" t="s">
        <v>90</v>
      </c>
      <c r="R109" s="184" t="e">
        <f t="shared" si="84"/>
        <v>#DIV/0!</v>
      </c>
      <c r="T109" s="181" t="s">
        <v>90</v>
      </c>
      <c r="U109" s="184" t="e">
        <f t="shared" si="85"/>
        <v>#DIV/0!</v>
      </c>
      <c r="W109" s="181" t="s">
        <v>90</v>
      </c>
      <c r="X109" s="184" t="e">
        <f t="shared" si="86"/>
        <v>#DIV/0!</v>
      </c>
      <c r="Z109" s="181" t="s">
        <v>90</v>
      </c>
      <c r="AA109" s="184" t="e">
        <f t="shared" si="87"/>
        <v>#DIV/0!</v>
      </c>
      <c r="AC109" s="181" t="s">
        <v>90</v>
      </c>
      <c r="AD109" s="184" t="e">
        <f t="shared" si="88"/>
        <v>#DIV/0!</v>
      </c>
    </row>
    <row r="110" spans="8:36" ht="30.75">
      <c r="H110" s="181" t="s">
        <v>263</v>
      </c>
      <c r="I110" s="184" t="e">
        <f t="shared" si="89"/>
        <v>#DIV/0!</v>
      </c>
      <c r="K110" s="181" t="s">
        <v>263</v>
      </c>
      <c r="L110" s="184" t="e">
        <f t="shared" si="82"/>
        <v>#DIV/0!</v>
      </c>
      <c r="N110" s="181" t="s">
        <v>263</v>
      </c>
      <c r="O110" s="184" t="e">
        <f t="shared" si="83"/>
        <v>#DIV/0!</v>
      </c>
      <c r="Q110" s="181" t="s">
        <v>263</v>
      </c>
      <c r="R110" s="184" t="e">
        <f t="shared" si="84"/>
        <v>#DIV/0!</v>
      </c>
      <c r="T110" s="181" t="s">
        <v>263</v>
      </c>
      <c r="U110" s="184" t="e">
        <f t="shared" si="85"/>
        <v>#DIV/0!</v>
      </c>
      <c r="W110" s="181" t="s">
        <v>263</v>
      </c>
      <c r="X110" s="184" t="e">
        <f t="shared" si="86"/>
        <v>#DIV/0!</v>
      </c>
      <c r="Z110" s="181" t="s">
        <v>263</v>
      </c>
      <c r="AA110" s="184" t="e">
        <f t="shared" si="87"/>
        <v>#DIV/0!</v>
      </c>
      <c r="AC110" s="181" t="s">
        <v>263</v>
      </c>
      <c r="AD110" s="184" t="e">
        <f t="shared" si="88"/>
        <v>#DIV/0!</v>
      </c>
    </row>
    <row r="111" spans="8:36">
      <c r="H111" s="181" t="s">
        <v>82</v>
      </c>
      <c r="I111" s="184" t="e">
        <f t="shared" si="89"/>
        <v>#DIV/0!</v>
      </c>
      <c r="K111" s="181" t="s">
        <v>82</v>
      </c>
      <c r="L111" s="184" t="e">
        <f t="shared" si="82"/>
        <v>#DIV/0!</v>
      </c>
      <c r="N111" s="181" t="s">
        <v>82</v>
      </c>
      <c r="O111" s="184" t="e">
        <f t="shared" si="83"/>
        <v>#DIV/0!</v>
      </c>
      <c r="Q111" s="181" t="s">
        <v>82</v>
      </c>
      <c r="R111" s="184" t="e">
        <f t="shared" si="84"/>
        <v>#DIV/0!</v>
      </c>
      <c r="T111" s="181" t="s">
        <v>82</v>
      </c>
      <c r="U111" s="184" t="e">
        <f t="shared" si="85"/>
        <v>#DIV/0!</v>
      </c>
      <c r="W111" s="181" t="s">
        <v>82</v>
      </c>
      <c r="X111" s="184" t="e">
        <f t="shared" si="86"/>
        <v>#DIV/0!</v>
      </c>
      <c r="Z111" s="181" t="s">
        <v>82</v>
      </c>
      <c r="AA111" s="184" t="e">
        <f t="shared" si="87"/>
        <v>#DIV/0!</v>
      </c>
      <c r="AC111" s="181" t="s">
        <v>82</v>
      </c>
      <c r="AD111" s="184" t="e">
        <f t="shared" si="88"/>
        <v>#DIV/0!</v>
      </c>
    </row>
    <row r="113" spans="8:35" ht="45.75">
      <c r="H113" s="187" t="s">
        <v>177</v>
      </c>
      <c r="I113" s="188" t="s">
        <v>178</v>
      </c>
      <c r="J113" s="188" t="s">
        <v>179</v>
      </c>
      <c r="K113" s="187" t="s">
        <v>177</v>
      </c>
      <c r="L113" s="188" t="s">
        <v>178</v>
      </c>
      <c r="M113" s="188" t="s">
        <v>179</v>
      </c>
      <c r="N113" s="187" t="s">
        <v>177</v>
      </c>
      <c r="O113" s="188" t="s">
        <v>178</v>
      </c>
      <c r="P113" s="188" t="s">
        <v>179</v>
      </c>
      <c r="Q113" s="187" t="s">
        <v>177</v>
      </c>
      <c r="R113" s="188" t="s">
        <v>178</v>
      </c>
      <c r="S113" s="189" t="s">
        <v>179</v>
      </c>
      <c r="T113" s="187" t="s">
        <v>177</v>
      </c>
      <c r="U113" s="188" t="s">
        <v>178</v>
      </c>
      <c r="V113" s="189" t="s">
        <v>179</v>
      </c>
      <c r="W113" s="187" t="s">
        <v>177</v>
      </c>
      <c r="X113" s="188" t="s">
        <v>178</v>
      </c>
      <c r="Y113" s="189" t="s">
        <v>179</v>
      </c>
      <c r="Z113" s="187" t="s">
        <v>177</v>
      </c>
      <c r="AA113" s="188" t="s">
        <v>178</v>
      </c>
      <c r="AB113" s="189" t="s">
        <v>179</v>
      </c>
      <c r="AC113" s="187" t="s">
        <v>177</v>
      </c>
      <c r="AD113" s="188" t="s">
        <v>178</v>
      </c>
      <c r="AE113" s="189" t="s">
        <v>179</v>
      </c>
      <c r="AG113" s="108" t="s">
        <v>177</v>
      </c>
      <c r="AH113" s="181" t="s">
        <v>265</v>
      </c>
      <c r="AI113" s="181" t="s">
        <v>266</v>
      </c>
    </row>
    <row r="114" spans="8:35">
      <c r="H114" s="190" t="s">
        <v>181</v>
      </c>
      <c r="J114" s="134">
        <f>I114/$I$119</f>
        <v>0</v>
      </c>
      <c r="K114" s="190" t="s">
        <v>181</v>
      </c>
      <c r="M114" s="134">
        <f>L114/$L$119</f>
        <v>0</v>
      </c>
      <c r="N114" s="190" t="s">
        <v>181</v>
      </c>
      <c r="P114" s="134">
        <f>O114/$O$119</f>
        <v>0</v>
      </c>
      <c r="Q114" s="190" t="s">
        <v>181</v>
      </c>
      <c r="S114" s="209">
        <f>R114/$R$119</f>
        <v>0</v>
      </c>
      <c r="T114" s="190" t="s">
        <v>181</v>
      </c>
      <c r="V114" s="209">
        <f>U114/$R$119</f>
        <v>0</v>
      </c>
      <c r="W114" s="190" t="s">
        <v>181</v>
      </c>
      <c r="Y114" s="209">
        <f>X114/$R$119</f>
        <v>0</v>
      </c>
      <c r="Z114" s="190" t="s">
        <v>181</v>
      </c>
      <c r="AB114" s="209">
        <f>AA114/$R$119</f>
        <v>0</v>
      </c>
      <c r="AC114" s="190" t="s">
        <v>181</v>
      </c>
      <c r="AE114" s="209">
        <f>AD114/$R$119</f>
        <v>0</v>
      </c>
      <c r="AG114" s="108" t="s">
        <v>181</v>
      </c>
      <c r="AH114" s="186">
        <f>SUM(I114,L114,O114,R114,U114,X114)</f>
        <v>0</v>
      </c>
      <c r="AI114" s="184">
        <f>AH114/$AH$119</f>
        <v>0</v>
      </c>
    </row>
    <row r="115" spans="8:35">
      <c r="H115" s="190" t="s">
        <v>182</v>
      </c>
      <c r="J115" s="134">
        <f t="shared" ref="J115:J118" si="90">I115/$I$119</f>
        <v>0</v>
      </c>
      <c r="K115" s="190" t="s">
        <v>182</v>
      </c>
      <c r="M115" s="134">
        <f t="shared" ref="M115:M118" si="91">L115/$L$119</f>
        <v>0</v>
      </c>
      <c r="N115" s="190" t="s">
        <v>182</v>
      </c>
      <c r="P115" s="134">
        <f t="shared" ref="P115:P118" si="92">O115/$O$119</f>
        <v>0</v>
      </c>
      <c r="Q115" s="190" t="s">
        <v>182</v>
      </c>
      <c r="S115" s="209">
        <f t="shared" ref="S115:S118" si="93">R115/$R$119</f>
        <v>0</v>
      </c>
      <c r="T115" s="190" t="s">
        <v>182</v>
      </c>
      <c r="V115" s="209">
        <f t="shared" ref="V115:V118" si="94">U115/$R$119</f>
        <v>0</v>
      </c>
      <c r="W115" s="190" t="s">
        <v>182</v>
      </c>
      <c r="Y115" s="209">
        <f t="shared" ref="Y115:Y118" si="95">X115/$R$119</f>
        <v>0</v>
      </c>
      <c r="Z115" s="190" t="s">
        <v>182</v>
      </c>
      <c r="AB115" s="209">
        <f t="shared" ref="AB115:AB118" si="96">AA115/$R$119</f>
        <v>0</v>
      </c>
      <c r="AC115" s="190" t="s">
        <v>182</v>
      </c>
      <c r="AE115" s="209">
        <f t="shared" ref="AE115:AE118" si="97">AD115/$R$119</f>
        <v>0</v>
      </c>
      <c r="AG115" s="108" t="s">
        <v>182</v>
      </c>
      <c r="AH115" s="186">
        <f t="shared" ref="AH115:AH118" si="98">SUM(I115,L115,O115,R115,U115,X115)</f>
        <v>0</v>
      </c>
      <c r="AI115" s="184">
        <f t="shared" ref="AI115:AI118" si="99">AH115/$AH$119</f>
        <v>0</v>
      </c>
    </row>
    <row r="116" spans="8:35">
      <c r="H116" s="190" t="s">
        <v>183</v>
      </c>
      <c r="I116" s="48">
        <f>SUM(H5:H10,H12:H17,H19:H24,H40:H45)</f>
        <v>32000</v>
      </c>
      <c r="J116" s="134">
        <f t="shared" si="90"/>
        <v>1</v>
      </c>
      <c r="K116" s="190" t="s">
        <v>183</v>
      </c>
      <c r="L116" s="48">
        <f>SUM(K12:K17,K40:K45,K54:K59,K5:K10,K19:K24,K33:K38,K61:K66)</f>
        <v>1969354</v>
      </c>
      <c r="M116" s="134">
        <f t="shared" si="91"/>
        <v>1</v>
      </c>
      <c r="N116" s="190" t="s">
        <v>183</v>
      </c>
      <c r="O116" s="48">
        <f>SUM(N54:N59,N61:N66,N33:N38)</f>
        <v>48000</v>
      </c>
      <c r="P116" s="134">
        <f t="shared" si="92"/>
        <v>1</v>
      </c>
      <c r="Q116" s="190" t="s">
        <v>183</v>
      </c>
      <c r="R116" s="48">
        <f>SUM(Q5:Q10,Q26:Q31,Q33:Q38,Q40:Q45)</f>
        <v>254000</v>
      </c>
      <c r="S116" s="209">
        <f>R116/$R$119</f>
        <v>1</v>
      </c>
      <c r="T116" s="190" t="s">
        <v>183</v>
      </c>
      <c r="U116" s="48">
        <f>SUM(T5:T10,T26:T31,T33:T38,T40:T45)</f>
        <v>2749000</v>
      </c>
      <c r="V116" s="209">
        <f>U116/U119</f>
        <v>1</v>
      </c>
      <c r="W116" s="190" t="s">
        <v>183</v>
      </c>
      <c r="X116" s="48">
        <f>SUM(W5:W10,W26:W31,W33:W38,W40:W45)</f>
        <v>3760000</v>
      </c>
      <c r="Y116" s="209">
        <f>X116/X119</f>
        <v>1</v>
      </c>
      <c r="Z116" s="190" t="s">
        <v>183</v>
      </c>
      <c r="AA116" s="48">
        <f>SUM(Z5:Z10,Z26:Z31,Z33:Z38,Z40:Z45)</f>
        <v>0</v>
      </c>
      <c r="AB116" s="209" t="e">
        <f>AA116/AA119</f>
        <v>#DIV/0!</v>
      </c>
      <c r="AC116" s="190" t="s">
        <v>183</v>
      </c>
      <c r="AD116" s="48">
        <f>SUM(AC5:AC10,AC26:AC31,AC33:AC38,AC40:AC45)</f>
        <v>0</v>
      </c>
      <c r="AE116" s="209" t="e">
        <f>AD116/AD119</f>
        <v>#DIV/0!</v>
      </c>
      <c r="AG116" s="108" t="s">
        <v>183</v>
      </c>
      <c r="AH116" s="186">
        <f>SUM(I116,L116,O116,R116,U116,X116)</f>
        <v>8812354</v>
      </c>
      <c r="AI116" s="184">
        <f t="shared" si="99"/>
        <v>1</v>
      </c>
    </row>
    <row r="117" spans="8:35">
      <c r="H117" s="190" t="s">
        <v>184</v>
      </c>
      <c r="J117" s="134">
        <f t="shared" si="90"/>
        <v>0</v>
      </c>
      <c r="K117" s="190" t="s">
        <v>184</v>
      </c>
      <c r="L117" s="48">
        <f>SUM(K47:K52,K68:K73)</f>
        <v>0</v>
      </c>
      <c r="M117" s="134">
        <f t="shared" si="91"/>
        <v>0</v>
      </c>
      <c r="N117" s="190" t="s">
        <v>184</v>
      </c>
      <c r="P117" s="134">
        <f t="shared" si="92"/>
        <v>0</v>
      </c>
      <c r="Q117" s="190" t="s">
        <v>184</v>
      </c>
      <c r="S117" s="209">
        <f t="shared" si="93"/>
        <v>0</v>
      </c>
      <c r="T117" s="190" t="s">
        <v>184</v>
      </c>
      <c r="V117" s="209">
        <f t="shared" si="94"/>
        <v>0</v>
      </c>
      <c r="W117" s="190" t="s">
        <v>184</v>
      </c>
      <c r="Y117" s="209">
        <f t="shared" si="95"/>
        <v>0</v>
      </c>
      <c r="Z117" s="190" t="s">
        <v>184</v>
      </c>
      <c r="AB117" s="209">
        <f t="shared" ref="AB117:AB120" si="100">AA117/$R$119</f>
        <v>0</v>
      </c>
      <c r="AC117" s="190" t="s">
        <v>184</v>
      </c>
      <c r="AE117" s="209">
        <f t="shared" ref="AE117:AE120" si="101">AD117/$R$119</f>
        <v>0</v>
      </c>
      <c r="AG117" s="108" t="s">
        <v>184</v>
      </c>
      <c r="AH117" s="186">
        <f>SUM(I117,L117,O117,R117,U117,X117)</f>
        <v>0</v>
      </c>
      <c r="AI117" s="184">
        <f t="shared" si="99"/>
        <v>0</v>
      </c>
    </row>
    <row r="118" spans="8:35">
      <c r="H118" s="192" t="s">
        <v>43</v>
      </c>
      <c r="I118" s="193"/>
      <c r="J118" s="134">
        <f t="shared" si="90"/>
        <v>0</v>
      </c>
      <c r="K118" s="192" t="s">
        <v>43</v>
      </c>
      <c r="L118" s="193"/>
      <c r="M118" s="134">
        <f t="shared" si="91"/>
        <v>0</v>
      </c>
      <c r="N118" s="192" t="s">
        <v>43</v>
      </c>
      <c r="O118" s="193"/>
      <c r="P118" s="134">
        <f t="shared" si="92"/>
        <v>0</v>
      </c>
      <c r="Q118" s="192" t="s">
        <v>43</v>
      </c>
      <c r="R118" s="193"/>
      <c r="S118" s="209">
        <f t="shared" si="93"/>
        <v>0</v>
      </c>
      <c r="T118" s="192" t="s">
        <v>43</v>
      </c>
      <c r="U118" s="193"/>
      <c r="V118" s="209">
        <f t="shared" si="94"/>
        <v>0</v>
      </c>
      <c r="W118" s="192" t="s">
        <v>43</v>
      </c>
      <c r="X118" s="193"/>
      <c r="Y118" s="209">
        <f t="shared" si="95"/>
        <v>0</v>
      </c>
      <c r="Z118" s="192" t="s">
        <v>43</v>
      </c>
      <c r="AA118" s="193"/>
      <c r="AB118" s="209">
        <f t="shared" si="100"/>
        <v>0</v>
      </c>
      <c r="AC118" s="192" t="s">
        <v>43</v>
      </c>
      <c r="AD118" s="193"/>
      <c r="AE118" s="209">
        <f t="shared" si="101"/>
        <v>0</v>
      </c>
      <c r="AG118" s="218" t="s">
        <v>43</v>
      </c>
      <c r="AH118" s="186">
        <f t="shared" si="98"/>
        <v>0</v>
      </c>
      <c r="AI118" s="214">
        <f t="shared" si="99"/>
        <v>0</v>
      </c>
    </row>
    <row r="119" spans="8:35">
      <c r="H119" t="s">
        <v>185</v>
      </c>
      <c r="I119" s="160">
        <f>SUM(I114:I118)</f>
        <v>32000</v>
      </c>
      <c r="J119" s="134">
        <f>SUM(J114:J118)</f>
        <v>1</v>
      </c>
      <c r="K119" t="s">
        <v>185</v>
      </c>
      <c r="L119" s="160">
        <f>SUM(L114:L118)</f>
        <v>1969354</v>
      </c>
      <c r="M119" s="134">
        <f>SUM(M114:M118)</f>
        <v>1</v>
      </c>
      <c r="N119" t="s">
        <v>185</v>
      </c>
      <c r="O119" s="160">
        <f>SUM(O114:O118)</f>
        <v>48000</v>
      </c>
      <c r="P119" s="134">
        <f>SUM(P114:P118)</f>
        <v>1</v>
      </c>
      <c r="Q119" t="s">
        <v>185</v>
      </c>
      <c r="R119" s="160">
        <f>SUM(R114:R118)</f>
        <v>254000</v>
      </c>
      <c r="S119" s="134">
        <f>SUM(S114:S118)</f>
        <v>1</v>
      </c>
      <c r="T119" t="s">
        <v>185</v>
      </c>
      <c r="U119" s="160">
        <f>SUM(U114:U118)</f>
        <v>2749000</v>
      </c>
      <c r="V119" s="134">
        <f>SUM(V114:V118)</f>
        <v>1</v>
      </c>
      <c r="W119" t="s">
        <v>185</v>
      </c>
      <c r="X119" s="160">
        <f>SUM(X114:X118)</f>
        <v>3760000</v>
      </c>
      <c r="Y119" s="134">
        <f>SUM(Y114:Y118)</f>
        <v>1</v>
      </c>
      <c r="Z119" t="s">
        <v>185</v>
      </c>
      <c r="AA119" s="160">
        <f>SUM(AA114:AA118)</f>
        <v>0</v>
      </c>
      <c r="AB119" s="134" t="e">
        <f>SUM(AB114:AB118)</f>
        <v>#DIV/0!</v>
      </c>
      <c r="AC119" t="s">
        <v>185</v>
      </c>
      <c r="AD119" s="160">
        <f>SUM(AD114:AD118)</f>
        <v>0</v>
      </c>
      <c r="AE119" s="134" t="e">
        <f>SUM(AE114:AE118)</f>
        <v>#DIV/0!</v>
      </c>
      <c r="AG119" s="204" t="s">
        <v>185</v>
      </c>
      <c r="AH119" s="217">
        <f>SUM(AH114:AH118)</f>
        <v>8812354</v>
      </c>
      <c r="AI119" s="216">
        <f>SUM(AI114:AI118)</f>
        <v>1</v>
      </c>
    </row>
    <row r="121" spans="8:35" ht="45.75">
      <c r="H121" s="187" t="s">
        <v>177</v>
      </c>
      <c r="I121" s="188" t="s">
        <v>186</v>
      </c>
      <c r="J121" s="189" t="s">
        <v>267</v>
      </c>
      <c r="K121" s="188" t="s">
        <v>177</v>
      </c>
      <c r="L121" s="188" t="s">
        <v>186</v>
      </c>
      <c r="M121" s="189" t="s">
        <v>267</v>
      </c>
      <c r="N121" s="188" t="s">
        <v>177</v>
      </c>
      <c r="O121" s="188" t="s">
        <v>186</v>
      </c>
      <c r="P121" s="189" t="s">
        <v>267</v>
      </c>
      <c r="Q121" s="188" t="s">
        <v>177</v>
      </c>
      <c r="R121" s="188" t="s">
        <v>186</v>
      </c>
      <c r="S121" s="189" t="s">
        <v>267</v>
      </c>
      <c r="T121" s="188" t="s">
        <v>177</v>
      </c>
      <c r="U121" s="188" t="s">
        <v>186</v>
      </c>
      <c r="V121" s="189" t="s">
        <v>267</v>
      </c>
      <c r="W121" s="188" t="s">
        <v>177</v>
      </c>
      <c r="X121" s="188" t="s">
        <v>186</v>
      </c>
      <c r="Y121" s="189" t="s">
        <v>267</v>
      </c>
      <c r="Z121" s="188" t="s">
        <v>177</v>
      </c>
      <c r="AA121" s="188" t="s">
        <v>186</v>
      </c>
      <c r="AB121" s="189" t="s">
        <v>267</v>
      </c>
      <c r="AC121" s="188" t="s">
        <v>177</v>
      </c>
      <c r="AD121" s="188" t="s">
        <v>186</v>
      </c>
      <c r="AE121" s="189" t="s">
        <v>267</v>
      </c>
      <c r="AG121" s="108" t="s">
        <v>177</v>
      </c>
      <c r="AH121" s="181" t="s">
        <v>268</v>
      </c>
      <c r="AI121" s="181" t="s">
        <v>267</v>
      </c>
    </row>
    <row r="122" spans="8:35">
      <c r="H122" s="190" t="s">
        <v>181</v>
      </c>
      <c r="J122" s="209">
        <f>I122/$I$127</f>
        <v>0</v>
      </c>
      <c r="K122" s="190" t="s">
        <v>181</v>
      </c>
      <c r="M122" s="209">
        <f>L122/$L$127</f>
        <v>0</v>
      </c>
      <c r="N122" s="190" t="s">
        <v>181</v>
      </c>
      <c r="P122" s="209">
        <f>O122/$O$127</f>
        <v>0</v>
      </c>
      <c r="Q122" s="190" t="s">
        <v>181</v>
      </c>
      <c r="S122" s="209">
        <f>R122/$R$127</f>
        <v>0</v>
      </c>
      <c r="T122" s="190" t="s">
        <v>181</v>
      </c>
      <c r="V122" s="209">
        <f>U122/$R$127</f>
        <v>0</v>
      </c>
      <c r="W122" s="190" t="s">
        <v>181</v>
      </c>
      <c r="Y122" s="209">
        <f>X122/$R$127</f>
        <v>0</v>
      </c>
      <c r="Z122" s="190" t="s">
        <v>181</v>
      </c>
      <c r="AB122" s="209">
        <f>AA122/$R$127</f>
        <v>0</v>
      </c>
      <c r="AC122" s="190" t="s">
        <v>181</v>
      </c>
      <c r="AE122" s="209">
        <f>AD122/$R$127</f>
        <v>0</v>
      </c>
      <c r="AG122" s="108" t="s">
        <v>181</v>
      </c>
      <c r="AH122" s="108">
        <f>SUM(I122,L122,O122,R122,U122,X122)</f>
        <v>0</v>
      </c>
      <c r="AI122" s="184">
        <f>AH122/$AH$127</f>
        <v>0</v>
      </c>
    </row>
    <row r="123" spans="8:35">
      <c r="H123" s="190" t="s">
        <v>182</v>
      </c>
      <c r="J123" s="209">
        <f t="shared" ref="J123:J126" si="102">I123/$I$127</f>
        <v>0</v>
      </c>
      <c r="K123" s="190" t="s">
        <v>182</v>
      </c>
      <c r="M123" s="209">
        <f t="shared" ref="M123:M126" si="103">L123/$L$127</f>
        <v>0</v>
      </c>
      <c r="N123" s="190" t="s">
        <v>182</v>
      </c>
      <c r="P123" s="209">
        <f t="shared" ref="P123:P126" si="104">O123/$O$127</f>
        <v>0</v>
      </c>
      <c r="Q123" s="190" t="s">
        <v>182</v>
      </c>
      <c r="S123" s="209">
        <f t="shared" ref="S123:S126" si="105">R123/$R$127</f>
        <v>0</v>
      </c>
      <c r="T123" s="190" t="s">
        <v>182</v>
      </c>
      <c r="V123" s="209">
        <f t="shared" ref="V123:V126" si="106">U123/$R$127</f>
        <v>0</v>
      </c>
      <c r="W123" s="190" t="s">
        <v>182</v>
      </c>
      <c r="Y123" s="209">
        <f t="shared" ref="Y123:Y126" si="107">X123/$R$127</f>
        <v>0</v>
      </c>
      <c r="Z123" s="190" t="s">
        <v>182</v>
      </c>
      <c r="AB123" s="209">
        <f t="shared" ref="AB123:AB126" si="108">AA123/$R$127</f>
        <v>0</v>
      </c>
      <c r="AC123" s="190" t="s">
        <v>182</v>
      </c>
      <c r="AE123" s="209">
        <f t="shared" ref="AE123:AE126" si="109">AD123/$R$127</f>
        <v>0</v>
      </c>
      <c r="AG123" s="108" t="s">
        <v>182</v>
      </c>
      <c r="AH123" s="108">
        <f t="shared" ref="AH123:AH126" si="110">SUM(I123,L123,O123,R123,U123,X123)</f>
        <v>0</v>
      </c>
      <c r="AI123" s="184">
        <f t="shared" ref="AI123:AI126" si="111">AH123/$AH$127</f>
        <v>0</v>
      </c>
    </row>
    <row r="124" spans="8:35">
      <c r="H124" s="190" t="s">
        <v>183</v>
      </c>
      <c r="I124">
        <v>4</v>
      </c>
      <c r="J124" s="209">
        <f t="shared" si="102"/>
        <v>1</v>
      </c>
      <c r="K124" s="190" t="s">
        <v>183</v>
      </c>
      <c r="L124">
        <v>10</v>
      </c>
      <c r="M124" s="209">
        <f t="shared" si="103"/>
        <v>0.76923076923076927</v>
      </c>
      <c r="N124" s="190" t="s">
        <v>183</v>
      </c>
      <c r="O124">
        <v>4</v>
      </c>
      <c r="P124" s="209">
        <f t="shared" si="104"/>
        <v>1</v>
      </c>
      <c r="Q124" s="190" t="s">
        <v>183</v>
      </c>
      <c r="R124">
        <v>3</v>
      </c>
      <c r="S124" s="209">
        <f t="shared" si="105"/>
        <v>1</v>
      </c>
      <c r="T124" s="190" t="s">
        <v>183</v>
      </c>
      <c r="U124">
        <v>2</v>
      </c>
      <c r="V124" s="209">
        <f t="shared" si="106"/>
        <v>0.66666666666666663</v>
      </c>
      <c r="W124" s="190" t="s">
        <v>183</v>
      </c>
      <c r="X124">
        <v>1</v>
      </c>
      <c r="Y124" s="209">
        <f t="shared" si="107"/>
        <v>0.33333333333333331</v>
      </c>
      <c r="Z124" s="190" t="s">
        <v>183</v>
      </c>
      <c r="AB124" s="209">
        <f t="shared" si="108"/>
        <v>0</v>
      </c>
      <c r="AC124" s="190" t="s">
        <v>183</v>
      </c>
      <c r="AE124" s="209">
        <f t="shared" si="109"/>
        <v>0</v>
      </c>
      <c r="AG124" s="108" t="s">
        <v>183</v>
      </c>
      <c r="AH124" s="108">
        <f>SUM(I124,L124,O124,R124,U124,X124)</f>
        <v>24</v>
      </c>
      <c r="AI124" s="184">
        <f t="shared" si="111"/>
        <v>0.88888888888888884</v>
      </c>
    </row>
    <row r="125" spans="8:35">
      <c r="H125" s="190" t="s">
        <v>184</v>
      </c>
      <c r="J125" s="209">
        <f t="shared" si="102"/>
        <v>0</v>
      </c>
      <c r="K125" t="s">
        <v>184</v>
      </c>
      <c r="L125">
        <v>3</v>
      </c>
      <c r="M125" s="209">
        <f t="shared" si="103"/>
        <v>0.23076923076923078</v>
      </c>
      <c r="N125" t="s">
        <v>184</v>
      </c>
      <c r="P125" s="209">
        <f t="shared" si="104"/>
        <v>0</v>
      </c>
      <c r="Q125" t="s">
        <v>184</v>
      </c>
      <c r="S125" s="209">
        <f t="shared" si="105"/>
        <v>0</v>
      </c>
      <c r="T125" t="s">
        <v>184</v>
      </c>
      <c r="V125" s="209">
        <f t="shared" si="106"/>
        <v>0</v>
      </c>
      <c r="W125" t="s">
        <v>184</v>
      </c>
      <c r="Y125" s="209">
        <f t="shared" si="107"/>
        <v>0</v>
      </c>
      <c r="Z125" t="s">
        <v>184</v>
      </c>
      <c r="AB125" s="209">
        <f t="shared" si="108"/>
        <v>0</v>
      </c>
      <c r="AC125" t="s">
        <v>184</v>
      </c>
      <c r="AE125" s="209">
        <f t="shared" si="109"/>
        <v>0</v>
      </c>
      <c r="AG125" s="108" t="s">
        <v>184</v>
      </c>
      <c r="AH125" s="108">
        <f t="shared" si="110"/>
        <v>3</v>
      </c>
      <c r="AI125" s="184">
        <f t="shared" si="111"/>
        <v>0.1111111111111111</v>
      </c>
    </row>
    <row r="126" spans="8:35">
      <c r="H126" s="192" t="s">
        <v>43</v>
      </c>
      <c r="I126" s="193"/>
      <c r="J126" s="209">
        <f t="shared" si="102"/>
        <v>0</v>
      </c>
      <c r="K126" s="193" t="s">
        <v>43</v>
      </c>
      <c r="L126" s="193"/>
      <c r="M126" s="209">
        <f t="shared" si="103"/>
        <v>0</v>
      </c>
      <c r="N126" s="193" t="s">
        <v>43</v>
      </c>
      <c r="O126" s="193"/>
      <c r="P126" s="209">
        <f t="shared" si="104"/>
        <v>0</v>
      </c>
      <c r="Q126" s="193" t="s">
        <v>43</v>
      </c>
      <c r="R126" s="193"/>
      <c r="S126" s="209">
        <f t="shared" si="105"/>
        <v>0</v>
      </c>
      <c r="T126" s="193" t="s">
        <v>43</v>
      </c>
      <c r="U126" s="193"/>
      <c r="V126" s="209">
        <f t="shared" si="106"/>
        <v>0</v>
      </c>
      <c r="W126" s="193" t="s">
        <v>43</v>
      </c>
      <c r="X126" s="193"/>
      <c r="Y126" s="209">
        <f t="shared" si="107"/>
        <v>0</v>
      </c>
      <c r="Z126" s="193" t="s">
        <v>43</v>
      </c>
      <c r="AA126" s="193"/>
      <c r="AB126" s="209">
        <f t="shared" si="108"/>
        <v>0</v>
      </c>
      <c r="AC126" s="193" t="s">
        <v>43</v>
      </c>
      <c r="AD126" s="193"/>
      <c r="AE126" s="209">
        <f t="shared" si="109"/>
        <v>0</v>
      </c>
      <c r="AG126" s="218" t="s">
        <v>43</v>
      </c>
      <c r="AH126" s="108">
        <f t="shared" si="110"/>
        <v>0</v>
      </c>
      <c r="AI126" s="214">
        <f t="shared" si="111"/>
        <v>0</v>
      </c>
    </row>
    <row r="127" spans="8:35">
      <c r="H127" t="s">
        <v>185</v>
      </c>
      <c r="I127">
        <f>SUM(I122:I126)</f>
        <v>4</v>
      </c>
      <c r="J127" s="134">
        <f>SUM(J122:J126)</f>
        <v>1</v>
      </c>
      <c r="K127" t="s">
        <v>185</v>
      </c>
      <c r="L127">
        <f>SUM(L122:L126)</f>
        <v>13</v>
      </c>
      <c r="M127" s="134">
        <f>SUM(M122:M126)</f>
        <v>1</v>
      </c>
      <c r="N127" t="s">
        <v>185</v>
      </c>
      <c r="O127">
        <f>SUM(O122:O126)</f>
        <v>4</v>
      </c>
      <c r="P127" s="134">
        <f>SUM(P122:P126)</f>
        <v>1</v>
      </c>
      <c r="Q127" t="s">
        <v>185</v>
      </c>
      <c r="R127">
        <f>SUM(R122:R126)</f>
        <v>3</v>
      </c>
      <c r="S127" s="134">
        <f>SUM(S122:S126)</f>
        <v>1</v>
      </c>
      <c r="T127" t="s">
        <v>185</v>
      </c>
      <c r="U127">
        <f>SUM(U122:U126)</f>
        <v>2</v>
      </c>
      <c r="V127" s="134">
        <f>SUM(V122:V126)</f>
        <v>0.66666666666666663</v>
      </c>
      <c r="W127" t="s">
        <v>185</v>
      </c>
      <c r="X127">
        <f>SUM(X122:X126)</f>
        <v>1</v>
      </c>
      <c r="Y127" s="134">
        <f>SUM(Y122:Y126)</f>
        <v>0.33333333333333331</v>
      </c>
      <c r="Z127" t="s">
        <v>185</v>
      </c>
      <c r="AA127">
        <f>SUM(AA122:AA126)</f>
        <v>0</v>
      </c>
      <c r="AB127" s="134">
        <f>SUM(AB122:AB126)</f>
        <v>0</v>
      </c>
      <c r="AC127" t="s">
        <v>185</v>
      </c>
      <c r="AD127">
        <f>SUM(AD122:AD126)</f>
        <v>0</v>
      </c>
      <c r="AE127" s="134">
        <f>SUM(AE122:AE126)</f>
        <v>0</v>
      </c>
      <c r="AG127" s="204" t="s">
        <v>185</v>
      </c>
      <c r="AH127" s="220">
        <f>SUM(AH122:AH126)</f>
        <v>27</v>
      </c>
      <c r="AI127" s="216">
        <f>SUM(AI122:AI126)</f>
        <v>1</v>
      </c>
    </row>
    <row r="129" spans="8:35" ht="60.75">
      <c r="H129" s="187" t="s">
        <v>269</v>
      </c>
      <c r="I129" s="188" t="s">
        <v>270</v>
      </c>
      <c r="J129" s="188" t="s">
        <v>271</v>
      </c>
      <c r="K129" s="187" t="s">
        <v>269</v>
      </c>
      <c r="L129" s="188" t="s">
        <v>270</v>
      </c>
      <c r="M129" s="188" t="s">
        <v>271</v>
      </c>
      <c r="N129" s="187" t="s">
        <v>269</v>
      </c>
      <c r="O129" s="188" t="s">
        <v>270</v>
      </c>
      <c r="P129" s="188" t="s">
        <v>271</v>
      </c>
      <c r="Q129" s="187" t="s">
        <v>269</v>
      </c>
      <c r="R129" s="188" t="s">
        <v>270</v>
      </c>
      <c r="S129" s="189" t="s">
        <v>271</v>
      </c>
      <c r="T129" s="187" t="s">
        <v>269</v>
      </c>
      <c r="U129" s="188" t="s">
        <v>270</v>
      </c>
      <c r="V129" s="189" t="s">
        <v>271</v>
      </c>
      <c r="W129" s="187" t="s">
        <v>269</v>
      </c>
      <c r="X129" s="188" t="s">
        <v>270</v>
      </c>
      <c r="Y129" s="189" t="s">
        <v>271</v>
      </c>
      <c r="Z129" s="187" t="s">
        <v>269</v>
      </c>
      <c r="AA129" s="188" t="s">
        <v>270</v>
      </c>
      <c r="AB129" s="189" t="s">
        <v>271</v>
      </c>
      <c r="AC129" s="187" t="s">
        <v>269</v>
      </c>
      <c r="AD129" s="188" t="s">
        <v>270</v>
      </c>
      <c r="AE129" s="189" t="s">
        <v>271</v>
      </c>
      <c r="AG129" s="187" t="s">
        <v>269</v>
      </c>
      <c r="AH129" s="188" t="s">
        <v>272</v>
      </c>
      <c r="AI129" s="189" t="s">
        <v>273</v>
      </c>
    </row>
    <row r="130" spans="8:35">
      <c r="H130" s="192">
        <v>0.5</v>
      </c>
      <c r="I130" s="194">
        <f>H24/2</f>
        <v>0</v>
      </c>
      <c r="J130" s="238">
        <f>I130/I119</f>
        <v>0</v>
      </c>
      <c r="K130" s="192">
        <v>3</v>
      </c>
      <c r="L130" s="194">
        <f>SUM(K47:K52,K61:K66,K19:K24)</f>
        <v>0</v>
      </c>
      <c r="M130" s="238">
        <f>L130/L119</f>
        <v>0</v>
      </c>
      <c r="N130" s="192">
        <v>1</v>
      </c>
      <c r="O130" s="194">
        <f>N66</f>
        <v>0</v>
      </c>
      <c r="P130" s="238">
        <f>O130/O119</f>
        <v>0</v>
      </c>
      <c r="Q130" s="192">
        <v>0</v>
      </c>
      <c r="R130" s="193"/>
      <c r="S130" s="238">
        <f>R130/R119</f>
        <v>0</v>
      </c>
      <c r="T130" s="192">
        <v>0</v>
      </c>
      <c r="U130" s="193"/>
      <c r="V130" s="238">
        <f>U130/U119</f>
        <v>0</v>
      </c>
      <c r="W130" s="192">
        <v>0</v>
      </c>
      <c r="X130" s="193"/>
      <c r="Y130" s="238">
        <f>X130/X119</f>
        <v>0</v>
      </c>
      <c r="Z130" s="192">
        <v>0</v>
      </c>
      <c r="AA130" s="193"/>
      <c r="AB130" s="238" t="e">
        <f>AA130/AA119</f>
        <v>#DIV/0!</v>
      </c>
      <c r="AC130" s="192">
        <v>0</v>
      </c>
      <c r="AD130" s="193"/>
      <c r="AE130" s="238" t="e">
        <f>AD130/AD119</f>
        <v>#DIV/0!</v>
      </c>
      <c r="AG130" s="240">
        <f>SUM(Q130,N130,K130,H130,T130,W130)</f>
        <v>4.5</v>
      </c>
      <c r="AH130" s="194">
        <f>SUM(R130,O130,L130,I130,U130,X130)</f>
        <v>0</v>
      </c>
      <c r="AI130" s="209">
        <f>AH130/AH119</f>
        <v>0</v>
      </c>
    </row>
    <row r="131" spans="8:35" ht="30.75">
      <c r="AI131" s="181" t="s">
        <v>274</v>
      </c>
    </row>
    <row r="132" spans="8:35">
      <c r="AI132" s="184">
        <v>0.21</v>
      </c>
    </row>
  </sheetData>
  <sheetProtection selectLockedCells="1"/>
  <mergeCells count="61">
    <mergeCell ref="Z3:AB3"/>
    <mergeCell ref="AC3:AE3"/>
    <mergeCell ref="A2:AG2"/>
    <mergeCell ref="A1:AG1"/>
    <mergeCell ref="A3:G3"/>
    <mergeCell ref="H3:J3"/>
    <mergeCell ref="K3:M3"/>
    <mergeCell ref="N3:P3"/>
    <mergeCell ref="Q3:S3"/>
    <mergeCell ref="T3:V3"/>
    <mergeCell ref="W3:Y3"/>
    <mergeCell ref="A5:A10"/>
    <mergeCell ref="B5:B10"/>
    <mergeCell ref="C5:C10"/>
    <mergeCell ref="D5:D10"/>
    <mergeCell ref="E5:E10"/>
    <mergeCell ref="A12:A17"/>
    <mergeCell ref="B12:B17"/>
    <mergeCell ref="C12:C17"/>
    <mergeCell ref="D12:D17"/>
    <mergeCell ref="E12:E17"/>
    <mergeCell ref="A19:A24"/>
    <mergeCell ref="B19:B24"/>
    <mergeCell ref="C19:C24"/>
    <mergeCell ref="D19:D24"/>
    <mergeCell ref="E19:E24"/>
    <mergeCell ref="A26:A31"/>
    <mergeCell ref="B26:B31"/>
    <mergeCell ref="C26:C31"/>
    <mergeCell ref="D26:D31"/>
    <mergeCell ref="E26:E31"/>
    <mergeCell ref="A33:A38"/>
    <mergeCell ref="B33:B38"/>
    <mergeCell ref="C33:C38"/>
    <mergeCell ref="D33:D38"/>
    <mergeCell ref="E33:E38"/>
    <mergeCell ref="A40:A45"/>
    <mergeCell ref="B40:B45"/>
    <mergeCell ref="C40:C45"/>
    <mergeCell ref="D40:D45"/>
    <mergeCell ref="E40:E45"/>
    <mergeCell ref="A47:A52"/>
    <mergeCell ref="B47:B52"/>
    <mergeCell ref="C47:C52"/>
    <mergeCell ref="D47:D52"/>
    <mergeCell ref="E47:E52"/>
    <mergeCell ref="A54:A59"/>
    <mergeCell ref="B54:B59"/>
    <mergeCell ref="C54:C59"/>
    <mergeCell ref="D54:D59"/>
    <mergeCell ref="E54:E59"/>
    <mergeCell ref="A61:A66"/>
    <mergeCell ref="B61:B66"/>
    <mergeCell ref="C61:C66"/>
    <mergeCell ref="D61:D66"/>
    <mergeCell ref="E61:E66"/>
    <mergeCell ref="A68:A73"/>
    <mergeCell ref="B68:B73"/>
    <mergeCell ref="C68:C73"/>
    <mergeCell ref="D68:D73"/>
    <mergeCell ref="E68:E73"/>
  </mergeCells>
  <pageMargins left="0.25" right="0.25" top="0.75" bottom="0.75" header="0.3" footer="0.3"/>
  <pageSetup paperSize="3" scale="31" orientation="landscape" r:id="rId1"/>
  <headerFooter>
    <oddFooter>&amp;C&amp;P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BQ718"/>
  <sheetViews>
    <sheetView tabSelected="1" view="pageBreakPreview" zoomScale="160" zoomScaleNormal="80" zoomScaleSheetLayoutView="160" zoomScalePageLayoutView="60" workbookViewId="0">
      <pane xSplit="6" ySplit="4" topLeftCell="AF640" activePane="bottomRight" state="frozen"/>
      <selection pane="bottomRight" activeCell="AA135" sqref="AA135"/>
      <selection pane="bottomLeft" activeCell="A5" sqref="A5"/>
      <selection pane="topRight" activeCell="H1" sqref="H1"/>
    </sheetView>
  </sheetViews>
  <sheetFormatPr defaultColWidth="9.140625" defaultRowHeight="15" customHeight="1"/>
  <cols>
    <col min="1" max="1" width="19.28515625" customWidth="1"/>
    <col min="2" max="2" width="15.5703125" style="1" customWidth="1"/>
    <col min="3" max="3" width="11.7109375" customWidth="1"/>
    <col min="4" max="4" width="12.140625" customWidth="1"/>
    <col min="5" max="5" width="30.42578125" customWidth="1"/>
    <col min="6" max="6" width="21.7109375" customWidth="1"/>
    <col min="7" max="7" width="19.7109375" customWidth="1"/>
    <col min="8" max="8" width="18.5703125" customWidth="1"/>
    <col min="9" max="9" width="18.85546875" customWidth="1"/>
    <col min="10" max="10" width="19.7109375" customWidth="1"/>
    <col min="11" max="11" width="18.5703125" customWidth="1"/>
    <col min="12" max="12" width="18.85546875" customWidth="1"/>
    <col min="13" max="13" width="19.7109375" customWidth="1"/>
    <col min="14" max="14" width="18.5703125" customWidth="1"/>
    <col min="15" max="15" width="20.42578125" customWidth="1"/>
    <col min="16" max="16" width="19.7109375" customWidth="1"/>
    <col min="17" max="17" width="18.5703125" customWidth="1"/>
    <col min="18" max="18" width="20.42578125" customWidth="1"/>
    <col min="19" max="19" width="19.7109375" customWidth="1"/>
    <col min="20" max="20" width="18.5703125" customWidth="1"/>
    <col min="21" max="21" width="18.85546875" customWidth="1"/>
    <col min="22" max="22" width="19.7109375" customWidth="1"/>
    <col min="23" max="23" width="18.5703125" customWidth="1"/>
    <col min="24" max="24" width="18.85546875" customWidth="1"/>
    <col min="25" max="25" width="19.42578125" customWidth="1"/>
    <col min="26" max="26" width="18.5703125" customWidth="1"/>
    <col min="27" max="27" width="18.85546875" customWidth="1"/>
    <col min="28" max="28" width="19.7109375" customWidth="1"/>
    <col min="29" max="29" width="23.28515625" customWidth="1"/>
    <col min="30" max="30" width="18.85546875" customWidth="1"/>
    <col min="31" max="31" width="19.7109375" customWidth="1"/>
    <col min="32" max="32" width="21.140625" bestFit="1" customWidth="1"/>
    <col min="33" max="33" width="20.42578125" bestFit="1" customWidth="1"/>
    <col min="34" max="34" width="19.7109375" customWidth="1"/>
    <col min="35" max="35" width="21.140625" bestFit="1" customWidth="1"/>
    <col min="36" max="36" width="20.42578125" bestFit="1" customWidth="1"/>
    <col min="37" max="37" width="19.7109375" customWidth="1"/>
    <col min="38" max="38" width="21.140625" bestFit="1" customWidth="1"/>
    <col min="39" max="39" width="20.42578125" bestFit="1" customWidth="1"/>
    <col min="40" max="40" width="19.7109375" customWidth="1"/>
    <col min="41" max="41" width="21.140625" bestFit="1" customWidth="1"/>
    <col min="42" max="42" width="20.42578125" bestFit="1" customWidth="1"/>
    <col min="43" max="43" width="19.7109375" customWidth="1"/>
    <col min="44" max="44" width="21.140625" bestFit="1" customWidth="1"/>
    <col min="45" max="45" width="20.42578125" bestFit="1" customWidth="1"/>
    <col min="46" max="51" width="20.42578125" customWidth="1"/>
    <col min="52" max="52" width="26.140625" bestFit="1" customWidth="1"/>
    <col min="53" max="53" width="19.5703125" customWidth="1"/>
    <col min="54" max="54" width="24.140625" customWidth="1"/>
    <col min="55" max="55" width="21" customWidth="1"/>
    <col min="56" max="56" width="24.7109375" customWidth="1"/>
    <col min="58" max="58" width="23" customWidth="1"/>
    <col min="59" max="59" width="22.140625" customWidth="1"/>
    <col min="60" max="60" width="22.7109375" customWidth="1"/>
    <col min="61" max="61" width="28.5703125" customWidth="1"/>
    <col min="63" max="63" width="46.85546875" bestFit="1" customWidth="1"/>
    <col min="64" max="64" width="21.7109375" customWidth="1"/>
    <col min="65" max="65" width="21" customWidth="1"/>
    <col min="66" max="66" width="20" customWidth="1"/>
    <col min="67" max="67" width="27.85546875" customWidth="1"/>
    <col min="68" max="68" width="16.140625" customWidth="1"/>
    <col min="69" max="69" width="14.140625" customWidth="1"/>
  </cols>
  <sheetData>
    <row r="1" spans="1:53" ht="32.25" customHeight="1">
      <c r="A1" s="701" t="s">
        <v>275</v>
      </c>
      <c r="B1" s="701"/>
      <c r="C1" s="701"/>
      <c r="D1" s="701"/>
      <c r="E1" s="701"/>
      <c r="F1" s="701"/>
      <c r="G1" s="701"/>
      <c r="H1" s="701"/>
      <c r="I1" s="701"/>
      <c r="J1" s="701"/>
      <c r="K1" s="701"/>
      <c r="L1" s="701"/>
      <c r="M1" s="701"/>
      <c r="N1" s="701"/>
      <c r="O1" s="701"/>
      <c r="P1" s="701"/>
      <c r="Q1" s="701"/>
      <c r="R1" s="701"/>
      <c r="S1" s="701"/>
      <c r="T1" s="701"/>
      <c r="U1" s="701"/>
      <c r="V1" s="701"/>
      <c r="W1" s="701"/>
      <c r="X1" s="701"/>
      <c r="Y1" s="701"/>
      <c r="Z1" s="701"/>
      <c r="AA1" s="701"/>
      <c r="AB1" s="701"/>
      <c r="AC1" s="701"/>
      <c r="AD1" s="701"/>
      <c r="AE1" s="701"/>
      <c r="AF1" s="701"/>
      <c r="AG1" s="701"/>
      <c r="AH1" s="701"/>
      <c r="AI1" s="701"/>
      <c r="AJ1" s="701"/>
      <c r="AK1" s="701"/>
      <c r="AL1" s="701"/>
      <c r="AM1" s="701"/>
      <c r="AN1" s="701"/>
      <c r="AO1" s="701"/>
      <c r="AP1" s="701"/>
      <c r="AQ1" s="701"/>
      <c r="AR1" s="701"/>
      <c r="AS1" s="701"/>
      <c r="AT1" s="701"/>
      <c r="AU1" s="701"/>
      <c r="AV1" s="701"/>
      <c r="AW1" s="701"/>
      <c r="AX1" s="701"/>
      <c r="AY1" s="701"/>
      <c r="AZ1" s="701"/>
      <c r="BA1" s="701"/>
    </row>
    <row r="2" spans="1:53" ht="12" customHeight="1">
      <c r="A2" s="484"/>
      <c r="B2" s="484"/>
      <c r="C2" s="484"/>
      <c r="D2" s="484"/>
      <c r="E2" s="484"/>
      <c r="F2" s="484"/>
      <c r="G2" s="484"/>
      <c r="H2" s="484"/>
      <c r="I2" s="484"/>
      <c r="J2" s="484"/>
      <c r="K2" s="484"/>
      <c r="L2" s="484"/>
      <c r="M2" s="484"/>
      <c r="N2" s="484"/>
      <c r="O2" s="484"/>
      <c r="P2" s="484"/>
      <c r="Q2" s="484"/>
      <c r="R2" s="484"/>
      <c r="S2" s="484"/>
      <c r="T2" s="484"/>
      <c r="U2" s="484"/>
      <c r="V2" s="484"/>
      <c r="W2" s="484"/>
      <c r="X2" s="484"/>
      <c r="Y2" s="484"/>
      <c r="Z2" s="484"/>
      <c r="AA2" s="484"/>
      <c r="AB2" s="484"/>
      <c r="AC2" s="484"/>
      <c r="AD2" s="484"/>
      <c r="AE2" s="484"/>
      <c r="AF2" s="484"/>
      <c r="AG2" s="484"/>
      <c r="AH2" s="484"/>
      <c r="AI2" s="484"/>
      <c r="AJ2" s="484"/>
      <c r="AK2" s="484"/>
      <c r="AL2" s="484"/>
      <c r="AM2" s="484"/>
      <c r="AN2" s="484"/>
      <c r="AO2" s="484"/>
      <c r="AP2" s="484"/>
      <c r="AQ2" s="484"/>
      <c r="AR2" s="484"/>
      <c r="AS2" s="484"/>
      <c r="AT2" s="484"/>
      <c r="AU2" s="484"/>
      <c r="AV2" s="484"/>
      <c r="AW2" s="484"/>
      <c r="AX2" s="484"/>
      <c r="AY2" s="484"/>
      <c r="AZ2" s="484"/>
      <c r="BA2" s="484"/>
    </row>
    <row r="3" spans="1:53" ht="15" customHeight="1">
      <c r="A3" s="746" t="s">
        <v>1</v>
      </c>
      <c r="B3" s="746"/>
      <c r="C3" s="746"/>
      <c r="D3" s="746"/>
      <c r="E3" s="746"/>
      <c r="F3" s="746"/>
      <c r="G3" s="746"/>
      <c r="H3" s="746"/>
      <c r="I3" s="746"/>
      <c r="J3" s="746"/>
      <c r="K3" s="746"/>
      <c r="L3" s="746"/>
      <c r="M3" s="746"/>
      <c r="N3" s="746"/>
      <c r="O3" s="746"/>
      <c r="P3" s="746"/>
      <c r="Q3" s="746"/>
      <c r="R3" s="746"/>
      <c r="S3" s="746"/>
      <c r="T3" s="746"/>
      <c r="U3" s="746"/>
      <c r="V3" s="746"/>
      <c r="W3" s="746"/>
      <c r="X3" s="746"/>
      <c r="Y3" s="746"/>
      <c r="Z3" s="746"/>
      <c r="AA3" s="746"/>
      <c r="AB3" s="746"/>
      <c r="AC3" s="746"/>
      <c r="AD3" s="746"/>
      <c r="AE3" s="746"/>
      <c r="AF3" s="746"/>
      <c r="AG3" s="746"/>
      <c r="AH3" s="746"/>
      <c r="AI3" s="746"/>
      <c r="AJ3" s="746"/>
      <c r="AK3" s="746"/>
      <c r="AL3" s="746"/>
      <c r="AM3" s="746"/>
      <c r="AN3" s="746"/>
      <c r="AO3" s="746"/>
      <c r="AP3" s="746"/>
      <c r="AQ3" s="746"/>
      <c r="AR3" s="746"/>
      <c r="AS3" s="746"/>
      <c r="AT3" s="746"/>
      <c r="AU3" s="746"/>
      <c r="AV3" s="746"/>
      <c r="AW3" s="746"/>
      <c r="AX3" s="746"/>
      <c r="AY3" s="746"/>
      <c r="AZ3" s="746"/>
      <c r="BA3" s="746"/>
    </row>
    <row r="4" spans="1:53" ht="15" customHeight="1">
      <c r="A4" s="620" t="s">
        <v>2</v>
      </c>
      <c r="B4" s="621"/>
      <c r="C4" s="621"/>
      <c r="D4" s="621"/>
      <c r="E4" s="621"/>
      <c r="F4" s="622"/>
      <c r="G4" s="620" t="s">
        <v>3</v>
      </c>
      <c r="H4" s="621"/>
      <c r="I4" s="622"/>
      <c r="J4" s="620" t="s">
        <v>4</v>
      </c>
      <c r="K4" s="621"/>
      <c r="L4" s="622"/>
      <c r="M4" s="620" t="s">
        <v>5</v>
      </c>
      <c r="N4" s="621"/>
      <c r="O4" s="622"/>
      <c r="P4" s="620" t="s">
        <v>6</v>
      </c>
      <c r="Q4" s="621"/>
      <c r="R4" s="622"/>
      <c r="S4" s="620" t="s">
        <v>7</v>
      </c>
      <c r="T4" s="621"/>
      <c r="U4" s="622"/>
      <c r="V4" s="620" t="s">
        <v>8</v>
      </c>
      <c r="W4" s="621"/>
      <c r="X4" s="622"/>
      <c r="Y4" s="620" t="s">
        <v>9</v>
      </c>
      <c r="Z4" s="621"/>
      <c r="AA4" s="622"/>
      <c r="AB4" s="620" t="s">
        <v>10</v>
      </c>
      <c r="AC4" s="621"/>
      <c r="AD4" s="622"/>
      <c r="AE4" s="620" t="s">
        <v>11</v>
      </c>
      <c r="AF4" s="621"/>
      <c r="AG4" s="622"/>
      <c r="AH4" s="620" t="s">
        <v>12</v>
      </c>
      <c r="AI4" s="621"/>
      <c r="AJ4" s="622"/>
      <c r="AK4" s="620" t="s">
        <v>13</v>
      </c>
      <c r="AL4" s="621"/>
      <c r="AM4" s="622"/>
      <c r="AN4" s="620" t="s">
        <v>14</v>
      </c>
      <c r="AO4" s="621"/>
      <c r="AP4" s="622"/>
      <c r="AQ4" s="620" t="s">
        <v>15</v>
      </c>
      <c r="AR4" s="621"/>
      <c r="AS4" s="622"/>
      <c r="AT4" s="620" t="s">
        <v>16</v>
      </c>
      <c r="AU4" s="621"/>
      <c r="AV4" s="622"/>
      <c r="AW4" s="620" t="s">
        <v>17</v>
      </c>
      <c r="AX4" s="621"/>
      <c r="AY4" s="622"/>
      <c r="AZ4" s="100" t="s">
        <v>276</v>
      </c>
      <c r="BA4" s="69"/>
    </row>
    <row r="5" spans="1:53" ht="15" customHeight="1">
      <c r="A5" s="477" t="s">
        <v>24</v>
      </c>
      <c r="B5" s="467" t="s">
        <v>20</v>
      </c>
      <c r="C5" s="467" t="s">
        <v>21</v>
      </c>
      <c r="D5" s="467" t="s">
        <v>212</v>
      </c>
      <c r="E5" s="467" t="s">
        <v>23</v>
      </c>
      <c r="F5" s="480" t="s">
        <v>25</v>
      </c>
      <c r="G5" s="459" t="s">
        <v>26</v>
      </c>
      <c r="H5" s="449" t="s">
        <v>27</v>
      </c>
      <c r="I5" s="451" t="s">
        <v>28</v>
      </c>
      <c r="J5" s="459" t="s">
        <v>26</v>
      </c>
      <c r="K5" s="449" t="s">
        <v>27</v>
      </c>
      <c r="L5" s="451" t="s">
        <v>28</v>
      </c>
      <c r="M5" s="459" t="s">
        <v>26</v>
      </c>
      <c r="N5" s="449" t="s">
        <v>27</v>
      </c>
      <c r="O5" s="451" t="s">
        <v>28</v>
      </c>
      <c r="P5" s="459" t="s">
        <v>26</v>
      </c>
      <c r="Q5" s="449" t="s">
        <v>27</v>
      </c>
      <c r="R5" s="451" t="s">
        <v>28</v>
      </c>
      <c r="S5" s="459" t="s">
        <v>26</v>
      </c>
      <c r="T5" s="449" t="s">
        <v>27</v>
      </c>
      <c r="U5" s="451" t="s">
        <v>28</v>
      </c>
      <c r="V5" s="459" t="s">
        <v>26</v>
      </c>
      <c r="W5" s="449" t="s">
        <v>27</v>
      </c>
      <c r="X5" s="473" t="s">
        <v>28</v>
      </c>
      <c r="Y5" s="459" t="s">
        <v>26</v>
      </c>
      <c r="Z5" s="449" t="s">
        <v>27</v>
      </c>
      <c r="AA5" s="451" t="s">
        <v>28</v>
      </c>
      <c r="AB5" s="459" t="s">
        <v>26</v>
      </c>
      <c r="AC5" s="449" t="s">
        <v>27</v>
      </c>
      <c r="AD5" s="451" t="s">
        <v>28</v>
      </c>
      <c r="AE5" s="459" t="s">
        <v>26</v>
      </c>
      <c r="AF5" s="449" t="s">
        <v>27</v>
      </c>
      <c r="AG5" s="451" t="s">
        <v>28</v>
      </c>
      <c r="AH5" s="459" t="s">
        <v>26</v>
      </c>
      <c r="AI5" s="449" t="s">
        <v>27</v>
      </c>
      <c r="AJ5" s="451" t="s">
        <v>28</v>
      </c>
      <c r="AK5" s="459" t="s">
        <v>26</v>
      </c>
      <c r="AL5" s="449" t="s">
        <v>27</v>
      </c>
      <c r="AM5" s="451" t="s">
        <v>28</v>
      </c>
      <c r="AN5" s="459" t="s">
        <v>26</v>
      </c>
      <c r="AO5" s="449" t="s">
        <v>27</v>
      </c>
      <c r="AP5" s="451" t="s">
        <v>28</v>
      </c>
      <c r="AQ5" s="459" t="s">
        <v>26</v>
      </c>
      <c r="AR5" s="449" t="s">
        <v>27</v>
      </c>
      <c r="AS5" s="451" t="s">
        <v>28</v>
      </c>
      <c r="AT5" s="459" t="s">
        <v>26</v>
      </c>
      <c r="AU5" s="449" t="s">
        <v>27</v>
      </c>
      <c r="AV5" s="451" t="s">
        <v>28</v>
      </c>
      <c r="AW5" s="459" t="s">
        <v>26</v>
      </c>
      <c r="AX5" s="449" t="s">
        <v>27</v>
      </c>
      <c r="AY5" s="451" t="s">
        <v>28</v>
      </c>
      <c r="AZ5" s="475" t="s">
        <v>26</v>
      </c>
      <c r="BA5" s="482" t="s">
        <v>29</v>
      </c>
    </row>
    <row r="6" spans="1:53" ht="15" customHeight="1">
      <c r="A6" s="626" t="s">
        <v>277</v>
      </c>
      <c r="B6" s="610" t="s">
        <v>278</v>
      </c>
      <c r="C6" s="612">
        <v>2916</v>
      </c>
      <c r="D6" s="624" t="s">
        <v>279</v>
      </c>
      <c r="E6" s="628" t="s">
        <v>280</v>
      </c>
      <c r="F6" s="75" t="s">
        <v>33</v>
      </c>
      <c r="G6" s="78"/>
      <c r="H6" s="64">
        <f t="shared" ref="H6:H12" si="0">G6-I6</f>
        <v>0</v>
      </c>
      <c r="I6" s="79"/>
      <c r="J6" s="78"/>
      <c r="K6" s="64">
        <f t="shared" ref="K6:K12" si="1">J6-L6</f>
        <v>0</v>
      </c>
      <c r="L6" s="79"/>
      <c r="M6" s="78"/>
      <c r="N6" s="64">
        <f t="shared" ref="N6:N12" si="2">M6-O6</f>
        <v>0</v>
      </c>
      <c r="O6" s="79"/>
      <c r="P6" s="78"/>
      <c r="Q6" s="64">
        <f t="shared" ref="Q6:Q12" si="3">SUM(P6)</f>
        <v>0</v>
      </c>
      <c r="R6" s="79"/>
      <c r="S6" s="78"/>
      <c r="T6" s="64">
        <f t="shared" ref="T6:T12" si="4">S6-U6</f>
        <v>0</v>
      </c>
      <c r="U6" s="79"/>
      <c r="V6" s="78"/>
      <c r="W6" s="64">
        <f t="shared" ref="W6:W12" si="5">V6-X6</f>
        <v>0</v>
      </c>
      <c r="X6" s="93"/>
      <c r="Y6" s="78"/>
      <c r="Z6" s="64">
        <f t="shared" ref="Z6:Z12" si="6">Y6-AA6</f>
        <v>0</v>
      </c>
      <c r="AA6" s="79"/>
      <c r="AB6" s="78"/>
      <c r="AC6" s="64">
        <f t="shared" ref="AC6:AC12" si="7">AB6-AD6</f>
        <v>0</v>
      </c>
      <c r="AD6" s="79"/>
      <c r="AE6" s="78"/>
      <c r="AF6" s="64">
        <f t="shared" ref="AF6:AF12" si="8">AE6-AG6</f>
        <v>0</v>
      </c>
      <c r="AG6" s="79"/>
      <c r="AH6" s="78"/>
      <c r="AI6" s="64">
        <f t="shared" ref="AI6:AI8" si="9">AH6-AJ6</f>
        <v>0</v>
      </c>
      <c r="AJ6" s="79"/>
      <c r="AK6" s="78"/>
      <c r="AL6" s="64">
        <f t="shared" ref="AL6:AL8" si="10">AK6-AM6</f>
        <v>0</v>
      </c>
      <c r="AM6" s="79"/>
      <c r="AN6" s="78"/>
      <c r="AO6" s="64">
        <f t="shared" ref="AO6:AO8" si="11">AN6-AP6</f>
        <v>0</v>
      </c>
      <c r="AP6" s="79"/>
      <c r="AQ6" s="78"/>
      <c r="AR6" s="64">
        <f t="shared" ref="AR6:AR8" si="12">AQ6-AS6</f>
        <v>0</v>
      </c>
      <c r="AS6" s="79"/>
      <c r="AT6" s="78"/>
      <c r="AU6" s="64">
        <f t="shared" ref="AU6:AU8" si="13">AT6-AV6</f>
        <v>0</v>
      </c>
      <c r="AV6" s="79"/>
      <c r="AW6" s="78"/>
      <c r="AX6" s="64">
        <f t="shared" ref="AX6:AX8" si="14">AW6-AY6</f>
        <v>0</v>
      </c>
      <c r="AY6" s="79"/>
      <c r="AZ6" s="76"/>
      <c r="BA6" s="66" t="s">
        <v>34</v>
      </c>
    </row>
    <row r="7" spans="1:53" ht="13.5" customHeight="1">
      <c r="A7" s="627"/>
      <c r="B7" s="611"/>
      <c r="C7" s="613"/>
      <c r="D7" s="625"/>
      <c r="E7" s="629"/>
      <c r="F7" s="75" t="s">
        <v>35</v>
      </c>
      <c r="G7" s="78"/>
      <c r="H7" s="64">
        <f t="shared" si="0"/>
        <v>0</v>
      </c>
      <c r="I7" s="79"/>
      <c r="J7" s="78"/>
      <c r="K7" s="64">
        <f t="shared" si="1"/>
        <v>0</v>
      </c>
      <c r="L7" s="79"/>
      <c r="M7" s="78"/>
      <c r="N7" s="64">
        <f t="shared" si="2"/>
        <v>0</v>
      </c>
      <c r="O7" s="79"/>
      <c r="P7" s="78"/>
      <c r="Q7" s="64">
        <f t="shared" si="3"/>
        <v>0</v>
      </c>
      <c r="R7" s="79"/>
      <c r="S7" s="78">
        <v>0</v>
      </c>
      <c r="T7" s="64">
        <f t="shared" si="4"/>
        <v>0</v>
      </c>
      <c r="U7" s="79"/>
      <c r="V7" s="78"/>
      <c r="W7" s="64">
        <f t="shared" si="5"/>
        <v>0</v>
      </c>
      <c r="X7" s="93"/>
      <c r="Y7" s="78"/>
      <c r="Z7" s="64">
        <f t="shared" si="6"/>
        <v>0</v>
      </c>
      <c r="AA7" s="79"/>
      <c r="AB7" s="78"/>
      <c r="AC7" s="64">
        <f t="shared" si="7"/>
        <v>0</v>
      </c>
      <c r="AD7" s="79"/>
      <c r="AE7" s="78"/>
      <c r="AF7" s="64">
        <f t="shared" si="8"/>
        <v>0</v>
      </c>
      <c r="AG7" s="79"/>
      <c r="AH7" s="78"/>
      <c r="AI7" s="64">
        <f t="shared" si="9"/>
        <v>0</v>
      </c>
      <c r="AJ7" s="79"/>
      <c r="AK7" s="78"/>
      <c r="AL7" s="64">
        <f t="shared" si="10"/>
        <v>0</v>
      </c>
      <c r="AM7" s="79"/>
      <c r="AN7" s="78"/>
      <c r="AO7" s="64">
        <f t="shared" si="11"/>
        <v>0</v>
      </c>
      <c r="AP7" s="79"/>
      <c r="AQ7" s="78"/>
      <c r="AR7" s="64">
        <f t="shared" si="12"/>
        <v>0</v>
      </c>
      <c r="AS7" s="79"/>
      <c r="AT7" s="78"/>
      <c r="AU7" s="64">
        <f t="shared" si="13"/>
        <v>0</v>
      </c>
      <c r="AV7" s="79"/>
      <c r="AW7" s="78"/>
      <c r="AX7" s="64">
        <f t="shared" si="14"/>
        <v>0</v>
      </c>
      <c r="AY7" s="79"/>
      <c r="AZ7" s="76"/>
      <c r="BA7" s="67">
        <f>SUM(G6:G12,J6:J12,M6:M12,P6:P12,S6:S12,V6:V12,Y6:Y12,AB6:AB12,AE6:AE12,AH6:AH12,AK6:AK12,AZ6:AZ12,AN6:AN12,AQ6:AQ12)</f>
        <v>883606</v>
      </c>
    </row>
    <row r="8" spans="1:53" ht="15.75" customHeight="1">
      <c r="A8" s="627"/>
      <c r="B8" s="611"/>
      <c r="C8" s="613"/>
      <c r="D8" s="625"/>
      <c r="E8" s="629"/>
      <c r="F8" s="75" t="s">
        <v>36</v>
      </c>
      <c r="G8" s="78"/>
      <c r="H8" s="64">
        <f t="shared" si="0"/>
        <v>0</v>
      </c>
      <c r="I8" s="79"/>
      <c r="J8" s="78"/>
      <c r="K8" s="64">
        <f t="shared" si="1"/>
        <v>0</v>
      </c>
      <c r="L8" s="79"/>
      <c r="M8" s="78"/>
      <c r="N8" s="64">
        <f t="shared" si="2"/>
        <v>0</v>
      </c>
      <c r="O8" s="79"/>
      <c r="P8" s="78"/>
      <c r="Q8" s="64">
        <f>SUM(P8)</f>
        <v>0</v>
      </c>
      <c r="R8" s="79"/>
      <c r="S8" s="78">
        <v>465572</v>
      </c>
      <c r="T8" s="64">
        <f t="shared" si="4"/>
        <v>0</v>
      </c>
      <c r="U8" s="79">
        <v>465572</v>
      </c>
      <c r="V8" s="78"/>
      <c r="W8" s="64">
        <f t="shared" si="5"/>
        <v>0</v>
      </c>
      <c r="X8" s="93"/>
      <c r="Y8" s="78"/>
      <c r="Z8" s="64">
        <f t="shared" si="6"/>
        <v>0</v>
      </c>
      <c r="AA8" s="79"/>
      <c r="AB8" s="78"/>
      <c r="AC8" s="64">
        <f t="shared" si="7"/>
        <v>0</v>
      </c>
      <c r="AD8" s="79"/>
      <c r="AE8" s="78"/>
      <c r="AF8" s="64">
        <f t="shared" si="8"/>
        <v>0</v>
      </c>
      <c r="AG8" s="79"/>
      <c r="AH8" s="78"/>
      <c r="AI8" s="64">
        <f t="shared" si="9"/>
        <v>0</v>
      </c>
      <c r="AJ8" s="79"/>
      <c r="AK8" s="78"/>
      <c r="AL8" s="64">
        <f t="shared" si="10"/>
        <v>0</v>
      </c>
      <c r="AM8" s="79"/>
      <c r="AN8" s="78"/>
      <c r="AO8" s="64">
        <f t="shared" si="11"/>
        <v>0</v>
      </c>
      <c r="AP8" s="79"/>
      <c r="AQ8" s="78"/>
      <c r="AR8" s="64">
        <f t="shared" si="12"/>
        <v>0</v>
      </c>
      <c r="AS8" s="79"/>
      <c r="AT8" s="78"/>
      <c r="AU8" s="64">
        <f t="shared" si="13"/>
        <v>0</v>
      </c>
      <c r="AV8" s="79"/>
      <c r="AW8" s="78"/>
      <c r="AX8" s="64">
        <f t="shared" si="14"/>
        <v>0</v>
      </c>
      <c r="AY8" s="79"/>
      <c r="AZ8" s="76"/>
      <c r="BA8" s="68" t="s">
        <v>37</v>
      </c>
    </row>
    <row r="9" spans="1:53" ht="15.75" customHeight="1">
      <c r="A9" s="627"/>
      <c r="B9" s="611"/>
      <c r="C9" s="613"/>
      <c r="D9" s="625"/>
      <c r="E9" s="629"/>
      <c r="F9" s="75" t="s">
        <v>281</v>
      </c>
      <c r="G9" s="78"/>
      <c r="H9" s="64"/>
      <c r="I9" s="79"/>
      <c r="J9" s="78"/>
      <c r="K9" s="64"/>
      <c r="L9" s="79"/>
      <c r="M9" s="78"/>
      <c r="N9" s="64"/>
      <c r="O9" s="79"/>
      <c r="P9" s="78"/>
      <c r="Q9" s="64"/>
      <c r="R9" s="79"/>
      <c r="S9" s="78">
        <v>418034</v>
      </c>
      <c r="T9" s="64">
        <f t="shared" ref="T9" si="15">S9-U9</f>
        <v>0</v>
      </c>
      <c r="U9" s="79">
        <v>418034</v>
      </c>
      <c r="V9" s="78"/>
      <c r="W9" s="64">
        <v>0</v>
      </c>
      <c r="X9" s="93"/>
      <c r="Y9" s="78"/>
      <c r="Z9" s="64"/>
      <c r="AA9" s="79"/>
      <c r="AB9" s="78"/>
      <c r="AC9" s="64"/>
      <c r="AD9" s="79"/>
      <c r="AE9" s="78"/>
      <c r="AF9" s="64"/>
      <c r="AG9" s="79"/>
      <c r="AH9" s="78"/>
      <c r="AI9" s="64"/>
      <c r="AJ9" s="79"/>
      <c r="AK9" s="78"/>
      <c r="AL9" s="64"/>
      <c r="AM9" s="79"/>
      <c r="AN9" s="78"/>
      <c r="AO9" s="64"/>
      <c r="AP9" s="79"/>
      <c r="AQ9" s="78"/>
      <c r="AR9" s="64"/>
      <c r="AS9" s="79"/>
      <c r="AT9" s="78"/>
      <c r="AU9" s="64"/>
      <c r="AV9" s="79"/>
      <c r="AW9" s="78"/>
      <c r="AX9" s="64"/>
      <c r="AY9" s="79"/>
      <c r="AZ9" s="76"/>
      <c r="BA9" s="68"/>
    </row>
    <row r="10" spans="1:53" ht="13.5" customHeight="1">
      <c r="A10" s="627"/>
      <c r="B10" s="611"/>
      <c r="C10" s="613"/>
      <c r="D10" s="625"/>
      <c r="E10" s="629"/>
      <c r="F10" s="75" t="s">
        <v>38</v>
      </c>
      <c r="G10" s="78"/>
      <c r="H10" s="64">
        <f t="shared" si="0"/>
        <v>0</v>
      </c>
      <c r="I10" s="79"/>
      <c r="J10" s="78"/>
      <c r="K10" s="64">
        <f t="shared" si="1"/>
        <v>0</v>
      </c>
      <c r="L10" s="79"/>
      <c r="M10" s="78"/>
      <c r="N10" s="64">
        <f t="shared" si="2"/>
        <v>0</v>
      </c>
      <c r="O10" s="79"/>
      <c r="P10" s="78"/>
      <c r="Q10" s="64">
        <f t="shared" si="3"/>
        <v>0</v>
      </c>
      <c r="R10" s="79"/>
      <c r="S10" s="78"/>
      <c r="T10" s="64">
        <f t="shared" si="4"/>
        <v>0</v>
      </c>
      <c r="U10" s="79"/>
      <c r="V10" s="78"/>
      <c r="W10" s="64">
        <f t="shared" si="5"/>
        <v>0</v>
      </c>
      <c r="X10" s="93"/>
      <c r="Y10" s="78"/>
      <c r="Z10" s="64">
        <f t="shared" si="6"/>
        <v>0</v>
      </c>
      <c r="AA10" s="79"/>
      <c r="AB10" s="78"/>
      <c r="AC10" s="64">
        <f t="shared" si="7"/>
        <v>0</v>
      </c>
      <c r="AD10" s="79"/>
      <c r="AE10" s="78"/>
      <c r="AF10" s="64">
        <f t="shared" si="8"/>
        <v>0</v>
      </c>
      <c r="AG10" s="79"/>
      <c r="AH10" s="78"/>
      <c r="AI10" s="64">
        <f t="shared" ref="AI10:AI12" si="16">AH10-AJ10</f>
        <v>0</v>
      </c>
      <c r="AJ10" s="79"/>
      <c r="AK10" s="78"/>
      <c r="AL10" s="64">
        <f t="shared" ref="AL10:AL12" si="17">AK10-AM10</f>
        <v>0</v>
      </c>
      <c r="AM10" s="79"/>
      <c r="AN10" s="78"/>
      <c r="AO10" s="64">
        <f t="shared" ref="AO10:AO12" si="18">AN10-AP10</f>
        <v>0</v>
      </c>
      <c r="AP10" s="79"/>
      <c r="AQ10" s="78"/>
      <c r="AR10" s="64">
        <f t="shared" ref="AR10:AR12" si="19">AQ10-AS10</f>
        <v>0</v>
      </c>
      <c r="AS10" s="79"/>
      <c r="AT10" s="78"/>
      <c r="AU10" s="64">
        <f t="shared" ref="AU10:AU12" si="20">AT10-AV10</f>
        <v>0</v>
      </c>
      <c r="AV10" s="79"/>
      <c r="AW10" s="78"/>
      <c r="AX10" s="64">
        <f t="shared" ref="AX10:AX12" si="21">AW10-AY10</f>
        <v>0</v>
      </c>
      <c r="AY10" s="79"/>
      <c r="AZ10" s="76"/>
      <c r="BA10" s="67">
        <f>SUM(H6:H12,K6:K12,N6:N12,Q6:Q12,T6:T12,W6:W12,Z6:Z12,AC6:AC12,AF6:AF12,AI6:AI12,AL6:AL12,AO6:AO12,AR6:AR12)</f>
        <v>0</v>
      </c>
    </row>
    <row r="11" spans="1:53" ht="13.5" customHeight="1">
      <c r="A11" s="627"/>
      <c r="B11" s="611"/>
      <c r="C11" s="613"/>
      <c r="D11" s="625"/>
      <c r="E11" s="629"/>
      <c r="F11" s="75" t="s">
        <v>39</v>
      </c>
      <c r="G11" s="78"/>
      <c r="H11" s="64">
        <f t="shared" si="0"/>
        <v>0</v>
      </c>
      <c r="I11" s="79"/>
      <c r="J11" s="78"/>
      <c r="K11" s="64">
        <f t="shared" si="1"/>
        <v>0</v>
      </c>
      <c r="L11" s="79"/>
      <c r="M11" s="78"/>
      <c r="N11" s="64">
        <f t="shared" si="2"/>
        <v>0</v>
      </c>
      <c r="O11" s="79"/>
      <c r="P11" s="78"/>
      <c r="Q11" s="64">
        <f t="shared" si="3"/>
        <v>0</v>
      </c>
      <c r="R11" s="79"/>
      <c r="S11" s="78"/>
      <c r="T11" s="64">
        <f t="shared" si="4"/>
        <v>0</v>
      </c>
      <c r="U11" s="79"/>
      <c r="V11" s="78"/>
      <c r="W11" s="64">
        <f t="shared" si="5"/>
        <v>0</v>
      </c>
      <c r="X11" s="93"/>
      <c r="Y11" s="78"/>
      <c r="Z11" s="64">
        <f t="shared" si="6"/>
        <v>0</v>
      </c>
      <c r="AA11" s="79"/>
      <c r="AB11" s="78"/>
      <c r="AC11" s="64">
        <f t="shared" si="7"/>
        <v>0</v>
      </c>
      <c r="AD11" s="79"/>
      <c r="AE11" s="78"/>
      <c r="AF11" s="64">
        <f t="shared" si="8"/>
        <v>0</v>
      </c>
      <c r="AG11" s="79"/>
      <c r="AH11" s="78"/>
      <c r="AI11" s="64">
        <f t="shared" si="16"/>
        <v>0</v>
      </c>
      <c r="AJ11" s="79"/>
      <c r="AK11" s="78"/>
      <c r="AL11" s="64">
        <f t="shared" si="17"/>
        <v>0</v>
      </c>
      <c r="AM11" s="79"/>
      <c r="AN11" s="78"/>
      <c r="AO11" s="64">
        <f t="shared" si="18"/>
        <v>0</v>
      </c>
      <c r="AP11" s="79"/>
      <c r="AQ11" s="78"/>
      <c r="AR11" s="64">
        <f t="shared" si="19"/>
        <v>0</v>
      </c>
      <c r="AS11" s="79"/>
      <c r="AT11" s="78"/>
      <c r="AU11" s="64">
        <f t="shared" si="20"/>
        <v>0</v>
      </c>
      <c r="AV11" s="79"/>
      <c r="AW11" s="78"/>
      <c r="AX11" s="64">
        <f t="shared" si="21"/>
        <v>0</v>
      </c>
      <c r="AY11" s="79"/>
      <c r="AZ11" s="76"/>
      <c r="BA11" s="68" t="s">
        <v>40</v>
      </c>
    </row>
    <row r="12" spans="1:53" ht="13.5" customHeight="1">
      <c r="A12" s="738"/>
      <c r="B12" s="734"/>
      <c r="C12" s="735"/>
      <c r="D12" s="739"/>
      <c r="E12" s="740"/>
      <c r="F12" s="75" t="s">
        <v>42</v>
      </c>
      <c r="G12" s="78"/>
      <c r="H12" s="64">
        <f t="shared" si="0"/>
        <v>0</v>
      </c>
      <c r="I12" s="79"/>
      <c r="J12" s="78"/>
      <c r="K12" s="64">
        <f t="shared" si="1"/>
        <v>0</v>
      </c>
      <c r="L12" s="79"/>
      <c r="M12" s="78"/>
      <c r="N12" s="64">
        <f t="shared" si="2"/>
        <v>0</v>
      </c>
      <c r="O12" s="79"/>
      <c r="P12" s="78"/>
      <c r="Q12" s="64">
        <f t="shared" si="3"/>
        <v>0</v>
      </c>
      <c r="R12" s="79"/>
      <c r="S12" s="78"/>
      <c r="T12" s="64">
        <f t="shared" si="4"/>
        <v>0</v>
      </c>
      <c r="U12" s="79"/>
      <c r="V12" s="78"/>
      <c r="W12" s="64">
        <f t="shared" si="5"/>
        <v>0</v>
      </c>
      <c r="X12" s="93"/>
      <c r="Y12" s="78"/>
      <c r="Z12" s="64">
        <f t="shared" si="6"/>
        <v>0</v>
      </c>
      <c r="AA12" s="79"/>
      <c r="AB12" s="78"/>
      <c r="AC12" s="64">
        <f t="shared" si="7"/>
        <v>0</v>
      </c>
      <c r="AD12" s="79"/>
      <c r="AE12" s="78"/>
      <c r="AF12" s="64">
        <f t="shared" si="8"/>
        <v>0</v>
      </c>
      <c r="AG12" s="79"/>
      <c r="AH12" s="78"/>
      <c r="AI12" s="64">
        <f t="shared" si="16"/>
        <v>0</v>
      </c>
      <c r="AJ12" s="79"/>
      <c r="AK12" s="78"/>
      <c r="AL12" s="64">
        <f t="shared" si="17"/>
        <v>0</v>
      </c>
      <c r="AM12" s="79"/>
      <c r="AN12" s="78"/>
      <c r="AO12" s="64">
        <f t="shared" si="18"/>
        <v>0</v>
      </c>
      <c r="AP12" s="79"/>
      <c r="AQ12" s="78"/>
      <c r="AR12" s="64">
        <f t="shared" si="19"/>
        <v>0</v>
      </c>
      <c r="AS12" s="79"/>
      <c r="AT12" s="78"/>
      <c r="AU12" s="64">
        <f t="shared" si="20"/>
        <v>0</v>
      </c>
      <c r="AV12" s="79"/>
      <c r="AW12" s="78"/>
      <c r="AX12" s="64">
        <f t="shared" si="21"/>
        <v>0</v>
      </c>
      <c r="AY12" s="79"/>
      <c r="AZ12" s="76"/>
      <c r="BA12" s="67">
        <f>SUM(I6:I12,L6:L12,O6:O12,R6:R12,U6:U12,X6:X12,AA6:AA12,AD6:AD12,AG6:AG12,AJ6:AJ12,AM6:AM12,AP6:AP12,AS6:AS12)</f>
        <v>883606</v>
      </c>
    </row>
    <row r="13" spans="1:53">
      <c r="A13" s="477" t="s">
        <v>24</v>
      </c>
      <c r="B13" s="467" t="s">
        <v>20</v>
      </c>
      <c r="C13" s="467" t="s">
        <v>21</v>
      </c>
      <c r="D13" s="467" t="s">
        <v>212</v>
      </c>
      <c r="E13" s="467" t="s">
        <v>23</v>
      </c>
      <c r="F13" s="480" t="s">
        <v>25</v>
      </c>
      <c r="G13" s="459" t="s">
        <v>26</v>
      </c>
      <c r="H13" s="449" t="s">
        <v>27</v>
      </c>
      <c r="I13" s="451" t="s">
        <v>28</v>
      </c>
      <c r="J13" s="459" t="s">
        <v>26</v>
      </c>
      <c r="K13" s="449" t="s">
        <v>27</v>
      </c>
      <c r="L13" s="451" t="s">
        <v>28</v>
      </c>
      <c r="M13" s="459" t="s">
        <v>26</v>
      </c>
      <c r="N13" s="449" t="s">
        <v>27</v>
      </c>
      <c r="O13" s="451" t="s">
        <v>28</v>
      </c>
      <c r="P13" s="459" t="s">
        <v>26</v>
      </c>
      <c r="Q13" s="449" t="s">
        <v>27</v>
      </c>
      <c r="R13" s="451" t="s">
        <v>28</v>
      </c>
      <c r="S13" s="459" t="s">
        <v>26</v>
      </c>
      <c r="T13" s="449" t="s">
        <v>27</v>
      </c>
      <c r="U13" s="451" t="s">
        <v>28</v>
      </c>
      <c r="V13" s="459" t="s">
        <v>26</v>
      </c>
      <c r="W13" s="449" t="s">
        <v>27</v>
      </c>
      <c r="X13" s="473" t="s">
        <v>28</v>
      </c>
      <c r="Y13" s="459" t="s">
        <v>26</v>
      </c>
      <c r="Z13" s="449" t="s">
        <v>27</v>
      </c>
      <c r="AA13" s="451" t="s">
        <v>28</v>
      </c>
      <c r="AB13" s="459" t="s">
        <v>26</v>
      </c>
      <c r="AC13" s="449" t="s">
        <v>27</v>
      </c>
      <c r="AD13" s="451" t="s">
        <v>28</v>
      </c>
      <c r="AE13" s="459" t="s">
        <v>26</v>
      </c>
      <c r="AF13" s="449" t="s">
        <v>27</v>
      </c>
      <c r="AG13" s="451" t="s">
        <v>28</v>
      </c>
      <c r="AH13" s="459" t="s">
        <v>26</v>
      </c>
      <c r="AI13" s="449" t="s">
        <v>27</v>
      </c>
      <c r="AJ13" s="451" t="s">
        <v>28</v>
      </c>
      <c r="AK13" s="459" t="s">
        <v>26</v>
      </c>
      <c r="AL13" s="449" t="s">
        <v>27</v>
      </c>
      <c r="AM13" s="451" t="s">
        <v>28</v>
      </c>
      <c r="AN13" s="459" t="s">
        <v>26</v>
      </c>
      <c r="AO13" s="449" t="s">
        <v>27</v>
      </c>
      <c r="AP13" s="451" t="s">
        <v>28</v>
      </c>
      <c r="AQ13" s="459" t="s">
        <v>26</v>
      </c>
      <c r="AR13" s="449" t="s">
        <v>27</v>
      </c>
      <c r="AS13" s="451" t="s">
        <v>28</v>
      </c>
      <c r="AT13" s="459" t="s">
        <v>26</v>
      </c>
      <c r="AU13" s="449" t="s">
        <v>27</v>
      </c>
      <c r="AV13" s="451" t="s">
        <v>28</v>
      </c>
      <c r="AW13" s="459" t="s">
        <v>26</v>
      </c>
      <c r="AX13" s="449" t="s">
        <v>27</v>
      </c>
      <c r="AY13" s="451" t="s">
        <v>28</v>
      </c>
      <c r="AZ13" s="475" t="s">
        <v>26</v>
      </c>
      <c r="BA13" s="482" t="s">
        <v>29</v>
      </c>
    </row>
    <row r="14" spans="1:53" ht="23.25" customHeight="1">
      <c r="A14" s="626" t="s">
        <v>255</v>
      </c>
      <c r="B14" s="610" t="s">
        <v>282</v>
      </c>
      <c r="C14" s="612">
        <v>2084</v>
      </c>
      <c r="D14" s="624" t="s">
        <v>283</v>
      </c>
      <c r="E14" s="628" t="s">
        <v>284</v>
      </c>
      <c r="F14" s="75" t="s">
        <v>33</v>
      </c>
      <c r="G14" s="78"/>
      <c r="H14" s="64">
        <f t="shared" ref="H14:H19" si="22">G14-I14</f>
        <v>0</v>
      </c>
      <c r="I14" s="79"/>
      <c r="J14" s="78"/>
      <c r="K14" s="64">
        <f t="shared" ref="K14:K19" si="23">J14-L14</f>
        <v>0</v>
      </c>
      <c r="L14" s="79"/>
      <c r="M14" s="78"/>
      <c r="N14" s="64">
        <f t="shared" ref="N14:N19" si="24">M14-O14</f>
        <v>0</v>
      </c>
      <c r="O14" s="79"/>
      <c r="P14" s="78"/>
      <c r="Q14" s="64">
        <f t="shared" ref="Q14:Q19" si="25">P14-R14</f>
        <v>0</v>
      </c>
      <c r="R14" s="79"/>
      <c r="S14" s="78"/>
      <c r="T14" s="64">
        <f t="shared" ref="T14:T19" si="26">S14-U14</f>
        <v>0</v>
      </c>
      <c r="U14" s="79"/>
      <c r="V14" s="78"/>
      <c r="W14" s="64">
        <f t="shared" ref="W14:W19" si="27">V14-X14</f>
        <v>0</v>
      </c>
      <c r="X14" s="93"/>
      <c r="Y14" s="78"/>
      <c r="Z14" s="64">
        <f t="shared" ref="Z14:Z18" si="28">Y14-AA14</f>
        <v>0</v>
      </c>
      <c r="AA14" s="79"/>
      <c r="AB14" s="78"/>
      <c r="AC14" s="64">
        <f t="shared" ref="AC14:AC18" si="29">AB14-AD14</f>
        <v>0</v>
      </c>
      <c r="AD14" s="79"/>
      <c r="AE14" s="78"/>
      <c r="AF14" s="64">
        <f t="shared" ref="AF14:AF19" si="30">AE14-AG14</f>
        <v>0</v>
      </c>
      <c r="AG14" s="79"/>
      <c r="AH14" s="78"/>
      <c r="AI14" s="64">
        <f t="shared" ref="AI14:AI19" si="31">AH14-AJ14</f>
        <v>0</v>
      </c>
      <c r="AJ14" s="79"/>
      <c r="AK14" s="78"/>
      <c r="AL14" s="64">
        <f t="shared" ref="AL14:AL19" si="32">AK14-AM14</f>
        <v>0</v>
      </c>
      <c r="AM14" s="79"/>
      <c r="AN14" s="78"/>
      <c r="AO14" s="64">
        <f t="shared" ref="AO14:AO19" si="33">AN14-AP14</f>
        <v>0</v>
      </c>
      <c r="AP14" s="79"/>
      <c r="AQ14" s="78"/>
      <c r="AR14" s="64">
        <f t="shared" ref="AR14:AR19" si="34">AQ14-AS14</f>
        <v>0</v>
      </c>
      <c r="AS14" s="79"/>
      <c r="AT14" s="78"/>
      <c r="AU14" s="64">
        <f t="shared" ref="AU14:AU19" si="35">AT14-AV14</f>
        <v>0</v>
      </c>
      <c r="AV14" s="79"/>
      <c r="AW14" s="78"/>
      <c r="AX14" s="64">
        <f t="shared" ref="AX14:AX19" si="36">AW14-AY14</f>
        <v>0</v>
      </c>
      <c r="AY14" s="79"/>
      <c r="AZ14" s="76"/>
      <c r="BA14" s="66" t="s">
        <v>34</v>
      </c>
    </row>
    <row r="15" spans="1:53">
      <c r="A15" s="627"/>
      <c r="B15" s="611"/>
      <c r="C15" s="613"/>
      <c r="D15" s="625"/>
      <c r="E15" s="629"/>
      <c r="F15" s="75" t="s">
        <v>35</v>
      </c>
      <c r="G15" s="78"/>
      <c r="H15" s="64">
        <f t="shared" si="22"/>
        <v>0</v>
      </c>
      <c r="I15" s="79"/>
      <c r="J15" s="78"/>
      <c r="K15" s="64">
        <f t="shared" si="23"/>
        <v>0</v>
      </c>
      <c r="L15" s="79"/>
      <c r="M15" s="78"/>
      <c r="N15" s="64">
        <f t="shared" si="24"/>
        <v>0</v>
      </c>
      <c r="O15" s="79"/>
      <c r="P15" s="78"/>
      <c r="Q15" s="64">
        <f t="shared" si="25"/>
        <v>0</v>
      </c>
      <c r="R15" s="79"/>
      <c r="S15" s="78"/>
      <c r="T15" s="64">
        <f t="shared" si="26"/>
        <v>0</v>
      </c>
      <c r="U15" s="79"/>
      <c r="V15" s="78"/>
      <c r="W15" s="64">
        <f t="shared" si="27"/>
        <v>0</v>
      </c>
      <c r="X15" s="93"/>
      <c r="Y15" s="78"/>
      <c r="Z15" s="64">
        <f t="shared" si="28"/>
        <v>0</v>
      </c>
      <c r="AA15" s="79"/>
      <c r="AB15" s="78"/>
      <c r="AC15" s="64">
        <f t="shared" si="29"/>
        <v>0</v>
      </c>
      <c r="AD15" s="79"/>
      <c r="AE15" s="78"/>
      <c r="AF15" s="64">
        <f t="shared" si="30"/>
        <v>0</v>
      </c>
      <c r="AG15" s="79"/>
      <c r="AH15" s="78"/>
      <c r="AI15" s="64">
        <f t="shared" si="31"/>
        <v>0</v>
      </c>
      <c r="AJ15" s="79"/>
      <c r="AK15" s="78"/>
      <c r="AL15" s="64">
        <f t="shared" si="32"/>
        <v>0</v>
      </c>
      <c r="AM15" s="79"/>
      <c r="AN15" s="78"/>
      <c r="AO15" s="64">
        <f t="shared" si="33"/>
        <v>0</v>
      </c>
      <c r="AP15" s="79"/>
      <c r="AQ15" s="78"/>
      <c r="AR15" s="64">
        <f t="shared" si="34"/>
        <v>0</v>
      </c>
      <c r="AS15" s="79"/>
      <c r="AT15" s="78"/>
      <c r="AU15" s="64">
        <f t="shared" si="35"/>
        <v>0</v>
      </c>
      <c r="AV15" s="79"/>
      <c r="AW15" s="78"/>
      <c r="AX15" s="64">
        <f t="shared" si="36"/>
        <v>0</v>
      </c>
      <c r="AY15" s="79"/>
      <c r="AZ15" s="76"/>
      <c r="BA15" s="67">
        <f>SUM(G14:G19,J14:J19,M14:M19,P14:P19,S14:S19,V14:V19,Y14:Y19,AB14:AB19,AE14:AE19,AH14:AH19,AK14:AK19,AZ14:AZ19,AN14:AN19,AQ14:AQ19)</f>
        <v>2130000</v>
      </c>
    </row>
    <row r="16" spans="1:53">
      <c r="A16" s="627"/>
      <c r="B16" s="611"/>
      <c r="C16" s="613"/>
      <c r="D16" s="625"/>
      <c r="E16" s="629"/>
      <c r="F16" s="75" t="s">
        <v>36</v>
      </c>
      <c r="G16" s="78"/>
      <c r="H16" s="64">
        <f t="shared" si="22"/>
        <v>0</v>
      </c>
      <c r="I16" s="79"/>
      <c r="J16" s="78"/>
      <c r="K16" s="64">
        <f t="shared" si="23"/>
        <v>0</v>
      </c>
      <c r="L16" s="79"/>
      <c r="M16" s="78"/>
      <c r="N16" s="64">
        <f t="shared" si="24"/>
        <v>0</v>
      </c>
      <c r="O16" s="79"/>
      <c r="P16" s="78"/>
      <c r="Q16" s="64">
        <f t="shared" si="25"/>
        <v>0</v>
      </c>
      <c r="R16" s="79"/>
      <c r="S16" s="78"/>
      <c r="T16" s="64">
        <f t="shared" si="26"/>
        <v>0</v>
      </c>
      <c r="U16" s="79"/>
      <c r="V16" s="78"/>
      <c r="W16" s="64">
        <f t="shared" si="27"/>
        <v>0</v>
      </c>
      <c r="X16" s="93"/>
      <c r="Y16" s="78"/>
      <c r="Z16" s="64">
        <f t="shared" si="28"/>
        <v>0</v>
      </c>
      <c r="AA16" s="133"/>
      <c r="AB16" s="78"/>
      <c r="AC16" s="64">
        <f t="shared" si="29"/>
        <v>0</v>
      </c>
      <c r="AD16" s="79"/>
      <c r="AE16" s="78"/>
      <c r="AF16" s="64">
        <f t="shared" si="30"/>
        <v>0</v>
      </c>
      <c r="AG16" s="79"/>
      <c r="AH16" s="78"/>
      <c r="AI16" s="64">
        <f t="shared" si="31"/>
        <v>0</v>
      </c>
      <c r="AJ16" s="79"/>
      <c r="AK16" s="78"/>
      <c r="AL16" s="64">
        <f t="shared" si="32"/>
        <v>0</v>
      </c>
      <c r="AM16" s="79"/>
      <c r="AN16" s="78"/>
      <c r="AO16" s="64">
        <f t="shared" si="33"/>
        <v>0</v>
      </c>
      <c r="AP16" s="79"/>
      <c r="AQ16" s="78"/>
      <c r="AR16" s="64">
        <f t="shared" si="34"/>
        <v>0</v>
      </c>
      <c r="AS16" s="79"/>
      <c r="AT16" s="78"/>
      <c r="AU16" s="64">
        <f t="shared" si="35"/>
        <v>0</v>
      </c>
      <c r="AV16" s="79"/>
      <c r="AW16" s="78"/>
      <c r="AX16" s="64">
        <f t="shared" si="36"/>
        <v>0</v>
      </c>
      <c r="AY16" s="79"/>
      <c r="AZ16" s="76"/>
      <c r="BA16" s="68" t="s">
        <v>37</v>
      </c>
    </row>
    <row r="17" spans="1:53">
      <c r="A17" s="627"/>
      <c r="B17" s="611"/>
      <c r="C17" s="613"/>
      <c r="D17" s="625"/>
      <c r="E17" s="629"/>
      <c r="F17" s="75" t="s">
        <v>38</v>
      </c>
      <c r="G17" s="78"/>
      <c r="H17" s="64">
        <f t="shared" si="22"/>
        <v>0</v>
      </c>
      <c r="I17" s="79"/>
      <c r="J17" s="78"/>
      <c r="K17" s="64">
        <f t="shared" si="23"/>
        <v>0</v>
      </c>
      <c r="L17" s="79"/>
      <c r="M17" s="78"/>
      <c r="N17" s="64">
        <f t="shared" si="24"/>
        <v>0</v>
      </c>
      <c r="O17" s="79"/>
      <c r="P17" s="78"/>
      <c r="Q17" s="64">
        <f t="shared" si="25"/>
        <v>0</v>
      </c>
      <c r="R17" s="79"/>
      <c r="S17" s="78"/>
      <c r="T17" s="64">
        <f t="shared" si="26"/>
        <v>0</v>
      </c>
      <c r="U17" s="79"/>
      <c r="V17" s="78"/>
      <c r="W17" s="64">
        <f t="shared" si="27"/>
        <v>0</v>
      </c>
      <c r="X17" s="93"/>
      <c r="Y17" s="78"/>
      <c r="Z17" s="64">
        <f t="shared" si="28"/>
        <v>0</v>
      </c>
      <c r="AA17" s="79"/>
      <c r="AB17" s="78"/>
      <c r="AC17" s="64">
        <f t="shared" si="29"/>
        <v>0</v>
      </c>
      <c r="AD17" s="79"/>
      <c r="AE17" s="78"/>
      <c r="AF17" s="64">
        <f t="shared" si="30"/>
        <v>0</v>
      </c>
      <c r="AG17" s="79"/>
      <c r="AH17" s="78"/>
      <c r="AI17" s="64">
        <f t="shared" si="31"/>
        <v>0</v>
      </c>
      <c r="AJ17" s="79"/>
      <c r="AK17" s="78"/>
      <c r="AL17" s="64">
        <f t="shared" si="32"/>
        <v>0</v>
      </c>
      <c r="AM17" s="79"/>
      <c r="AN17" s="78"/>
      <c r="AO17" s="64">
        <f t="shared" si="33"/>
        <v>0</v>
      </c>
      <c r="AP17" s="79"/>
      <c r="AQ17" s="78"/>
      <c r="AR17" s="64">
        <f t="shared" si="34"/>
        <v>0</v>
      </c>
      <c r="AS17" s="79"/>
      <c r="AT17" s="78"/>
      <c r="AU17" s="64">
        <f t="shared" si="35"/>
        <v>0</v>
      </c>
      <c r="AV17" s="79"/>
      <c r="AW17" s="78"/>
      <c r="AX17" s="64">
        <f t="shared" si="36"/>
        <v>0</v>
      </c>
      <c r="AY17" s="79"/>
      <c r="AZ17" s="76"/>
      <c r="BA17" s="67">
        <f>SUM(H14:H19,K14:K19,N14:N19,Q14:Q19,T14:T19,W14:W19,Z14:Z19,AC14:AC19,AF14:AF19,AI14:AI19,AL14:AL19,AO14:AO19,AR14:AR19)</f>
        <v>0</v>
      </c>
    </row>
    <row r="18" spans="1:53">
      <c r="A18" s="627"/>
      <c r="B18" s="611"/>
      <c r="C18" s="613"/>
      <c r="D18" s="625"/>
      <c r="E18" s="629"/>
      <c r="F18" s="75" t="s">
        <v>39</v>
      </c>
      <c r="G18" s="78"/>
      <c r="H18" s="64">
        <f t="shared" si="22"/>
        <v>0</v>
      </c>
      <c r="I18" s="79"/>
      <c r="J18" s="78"/>
      <c r="K18" s="64">
        <f t="shared" si="23"/>
        <v>0</v>
      </c>
      <c r="L18" s="79"/>
      <c r="M18" s="78"/>
      <c r="N18" s="64">
        <f t="shared" si="24"/>
        <v>0</v>
      </c>
      <c r="O18" s="79"/>
      <c r="P18" s="78"/>
      <c r="Q18" s="64">
        <f t="shared" si="25"/>
        <v>0</v>
      </c>
      <c r="R18" s="79"/>
      <c r="S18" s="78"/>
      <c r="T18" s="64">
        <f t="shared" si="26"/>
        <v>0</v>
      </c>
      <c r="U18" s="79"/>
      <c r="V18" s="78"/>
      <c r="W18" s="64">
        <f t="shared" si="27"/>
        <v>0</v>
      </c>
      <c r="X18" s="93"/>
      <c r="Y18" s="80"/>
      <c r="Z18" s="65">
        <f t="shared" si="28"/>
        <v>0</v>
      </c>
      <c r="AA18" s="79"/>
      <c r="AB18" s="78"/>
      <c r="AC18" s="64">
        <f t="shared" si="29"/>
        <v>0</v>
      </c>
      <c r="AD18" s="79"/>
      <c r="AE18" s="78"/>
      <c r="AF18" s="64">
        <f t="shared" si="30"/>
        <v>0</v>
      </c>
      <c r="AG18" s="79"/>
      <c r="AH18" s="78"/>
      <c r="AI18" s="64">
        <f t="shared" si="31"/>
        <v>0</v>
      </c>
      <c r="AJ18" s="79"/>
      <c r="AK18" s="78"/>
      <c r="AL18" s="64">
        <f t="shared" si="32"/>
        <v>0</v>
      </c>
      <c r="AM18" s="79"/>
      <c r="AN18" s="78"/>
      <c r="AO18" s="64">
        <f t="shared" si="33"/>
        <v>0</v>
      </c>
      <c r="AP18" s="79"/>
      <c r="AQ18" s="78"/>
      <c r="AR18" s="64">
        <f t="shared" si="34"/>
        <v>0</v>
      </c>
      <c r="AS18" s="79"/>
      <c r="AT18" s="78"/>
      <c r="AU18" s="64">
        <f t="shared" si="35"/>
        <v>0</v>
      </c>
      <c r="AV18" s="79"/>
      <c r="AW18" s="78"/>
      <c r="AX18" s="64">
        <f t="shared" si="36"/>
        <v>0</v>
      </c>
      <c r="AY18" s="79"/>
      <c r="AZ18" s="76"/>
      <c r="BA18" s="68" t="s">
        <v>40</v>
      </c>
    </row>
    <row r="19" spans="1:53">
      <c r="A19" s="738"/>
      <c r="B19" s="734"/>
      <c r="C19" s="735"/>
      <c r="D19" s="739"/>
      <c r="E19" s="740"/>
      <c r="F19" s="75" t="s">
        <v>42</v>
      </c>
      <c r="G19" s="78"/>
      <c r="H19" s="64">
        <f t="shared" si="22"/>
        <v>0</v>
      </c>
      <c r="I19" s="79"/>
      <c r="J19" s="78"/>
      <c r="K19" s="64">
        <f t="shared" si="23"/>
        <v>0</v>
      </c>
      <c r="L19" s="79"/>
      <c r="M19" s="78"/>
      <c r="N19" s="64">
        <f t="shared" si="24"/>
        <v>0</v>
      </c>
      <c r="O19" s="79"/>
      <c r="P19" s="78"/>
      <c r="Q19" s="64">
        <f t="shared" si="25"/>
        <v>0</v>
      </c>
      <c r="R19" s="79"/>
      <c r="S19" s="78"/>
      <c r="T19" s="64">
        <f t="shared" si="26"/>
        <v>0</v>
      </c>
      <c r="U19" s="79"/>
      <c r="V19" s="78"/>
      <c r="W19" s="64">
        <f t="shared" si="27"/>
        <v>0</v>
      </c>
      <c r="X19" s="93"/>
      <c r="Y19" s="108"/>
      <c r="Z19" s="108"/>
      <c r="AA19" s="173"/>
      <c r="AB19" s="131"/>
      <c r="AC19" s="132">
        <f>AB19-AD19</f>
        <v>0</v>
      </c>
      <c r="AD19" s="79"/>
      <c r="AE19" s="131">
        <v>2130000</v>
      </c>
      <c r="AF19" s="132">
        <f t="shared" si="30"/>
        <v>0</v>
      </c>
      <c r="AG19" s="79">
        <v>2130000</v>
      </c>
      <c r="AH19" s="78"/>
      <c r="AI19" s="64">
        <f t="shared" si="31"/>
        <v>0</v>
      </c>
      <c r="AJ19" s="79"/>
      <c r="AK19" s="78"/>
      <c r="AL19" s="64">
        <f t="shared" si="32"/>
        <v>0</v>
      </c>
      <c r="AM19" s="79"/>
      <c r="AN19" s="78"/>
      <c r="AO19" s="64">
        <f t="shared" si="33"/>
        <v>0</v>
      </c>
      <c r="AP19" s="79"/>
      <c r="AQ19" s="78"/>
      <c r="AR19" s="64">
        <f t="shared" si="34"/>
        <v>0</v>
      </c>
      <c r="AS19" s="79"/>
      <c r="AT19" s="78"/>
      <c r="AU19" s="64">
        <f t="shared" si="35"/>
        <v>0</v>
      </c>
      <c r="AV19" s="79"/>
      <c r="AW19" s="78"/>
      <c r="AX19" s="64">
        <f t="shared" si="36"/>
        <v>0</v>
      </c>
      <c r="AY19" s="79"/>
      <c r="AZ19" s="76"/>
      <c r="BA19" s="67">
        <f>SUM(I14:I19,L14:L19,O14:O19,R14:R19,U14:U19,X14:X19,AA14:AA19,AD14:AD19,AG14:AG19,AJ14:AJ19,AM14:AM19,AP14:AP19,AS14:AS19)</f>
        <v>2130000</v>
      </c>
    </row>
    <row r="20" spans="1:53" ht="15" customHeight="1">
      <c r="A20" s="477" t="s">
        <v>24</v>
      </c>
      <c r="B20" s="467" t="s">
        <v>20</v>
      </c>
      <c r="C20" s="467" t="s">
        <v>21</v>
      </c>
      <c r="D20" s="467" t="s">
        <v>212</v>
      </c>
      <c r="E20" s="467" t="s">
        <v>23</v>
      </c>
      <c r="F20" s="480" t="s">
        <v>25</v>
      </c>
      <c r="G20" s="459" t="s">
        <v>26</v>
      </c>
      <c r="H20" s="449" t="s">
        <v>27</v>
      </c>
      <c r="I20" s="451" t="s">
        <v>28</v>
      </c>
      <c r="J20" s="459" t="s">
        <v>26</v>
      </c>
      <c r="K20" s="449" t="s">
        <v>27</v>
      </c>
      <c r="L20" s="451" t="s">
        <v>28</v>
      </c>
      <c r="M20" s="459" t="s">
        <v>26</v>
      </c>
      <c r="N20" s="449" t="s">
        <v>27</v>
      </c>
      <c r="O20" s="451" t="s">
        <v>28</v>
      </c>
      <c r="P20" s="459" t="s">
        <v>26</v>
      </c>
      <c r="Q20" s="449" t="s">
        <v>27</v>
      </c>
      <c r="R20" s="451" t="s">
        <v>28</v>
      </c>
      <c r="S20" s="459" t="s">
        <v>26</v>
      </c>
      <c r="T20" s="449" t="s">
        <v>27</v>
      </c>
      <c r="U20" s="451" t="s">
        <v>28</v>
      </c>
      <c r="V20" s="459" t="s">
        <v>26</v>
      </c>
      <c r="W20" s="449" t="s">
        <v>27</v>
      </c>
      <c r="X20" s="473" t="s">
        <v>28</v>
      </c>
      <c r="Y20" s="459" t="s">
        <v>26</v>
      </c>
      <c r="Z20" s="449" t="s">
        <v>27</v>
      </c>
      <c r="AA20" s="451" t="s">
        <v>28</v>
      </c>
      <c r="AB20" s="459" t="s">
        <v>26</v>
      </c>
      <c r="AC20" s="449" t="s">
        <v>27</v>
      </c>
      <c r="AD20" s="451" t="s">
        <v>28</v>
      </c>
      <c r="AE20" s="459" t="s">
        <v>26</v>
      </c>
      <c r="AF20" s="449" t="s">
        <v>27</v>
      </c>
      <c r="AG20" s="451" t="s">
        <v>28</v>
      </c>
      <c r="AH20" s="459" t="s">
        <v>26</v>
      </c>
      <c r="AI20" s="449" t="s">
        <v>27</v>
      </c>
      <c r="AJ20" s="451" t="s">
        <v>28</v>
      </c>
      <c r="AK20" s="459" t="s">
        <v>26</v>
      </c>
      <c r="AL20" s="449" t="s">
        <v>27</v>
      </c>
      <c r="AM20" s="451" t="s">
        <v>28</v>
      </c>
      <c r="AN20" s="459" t="s">
        <v>26</v>
      </c>
      <c r="AO20" s="449" t="s">
        <v>27</v>
      </c>
      <c r="AP20" s="451" t="s">
        <v>28</v>
      </c>
      <c r="AQ20" s="459" t="s">
        <v>26</v>
      </c>
      <c r="AR20" s="449" t="s">
        <v>27</v>
      </c>
      <c r="AS20" s="451" t="s">
        <v>28</v>
      </c>
      <c r="AT20" s="459" t="s">
        <v>26</v>
      </c>
      <c r="AU20" s="449" t="s">
        <v>27</v>
      </c>
      <c r="AV20" s="451" t="s">
        <v>28</v>
      </c>
      <c r="AW20" s="459" t="s">
        <v>26</v>
      </c>
      <c r="AX20" s="449" t="s">
        <v>27</v>
      </c>
      <c r="AY20" s="451" t="s">
        <v>28</v>
      </c>
      <c r="AZ20" s="475" t="s">
        <v>26</v>
      </c>
      <c r="BA20" s="482" t="s">
        <v>29</v>
      </c>
    </row>
    <row r="21" spans="1:53" ht="15" customHeight="1">
      <c r="A21" s="626" t="s">
        <v>255</v>
      </c>
      <c r="B21" s="610" t="s">
        <v>285</v>
      </c>
      <c r="C21" s="612">
        <v>2082</v>
      </c>
      <c r="D21" s="614" t="s">
        <v>286</v>
      </c>
      <c r="E21" s="628" t="s">
        <v>287</v>
      </c>
      <c r="F21" s="75" t="s">
        <v>33</v>
      </c>
      <c r="G21" s="78"/>
      <c r="H21" s="64">
        <f t="shared" ref="H21:H26" si="37">G21-I21</f>
        <v>0</v>
      </c>
      <c r="I21" s="79"/>
      <c r="J21" s="78"/>
      <c r="K21" s="64">
        <f t="shared" ref="K21:K26" si="38">J21-L21</f>
        <v>0</v>
      </c>
      <c r="L21" s="79"/>
      <c r="M21" s="78"/>
      <c r="N21" s="64">
        <f t="shared" ref="N21:N26" si="39">M21-O21</f>
        <v>0</v>
      </c>
      <c r="O21" s="79"/>
      <c r="P21" s="78"/>
      <c r="Q21" s="64">
        <f t="shared" ref="Q21:Q25" si="40">P21-R21</f>
        <v>0</v>
      </c>
      <c r="R21" s="79"/>
      <c r="S21" s="78"/>
      <c r="T21" s="64">
        <f t="shared" ref="T21:T26" si="41">S21-U21</f>
        <v>0</v>
      </c>
      <c r="U21" s="79"/>
      <c r="V21" s="78"/>
      <c r="W21" s="64">
        <f t="shared" ref="W21:W25" si="42">V21-X21</f>
        <v>0</v>
      </c>
      <c r="X21" s="93"/>
      <c r="Y21" s="78"/>
      <c r="Z21" s="64">
        <f t="shared" ref="Z21:Z25" si="43">Y21-AA21</f>
        <v>0</v>
      </c>
      <c r="AA21" s="79"/>
      <c r="AB21" s="78"/>
      <c r="AC21" s="64">
        <f t="shared" ref="AC21:AC26" si="44">AB21-AD21</f>
        <v>0</v>
      </c>
      <c r="AD21" s="79"/>
      <c r="AE21" s="78"/>
      <c r="AF21" s="64">
        <f t="shared" ref="AF21:AF26" si="45">AE21-AG21</f>
        <v>0</v>
      </c>
      <c r="AG21" s="79"/>
      <c r="AH21" s="78"/>
      <c r="AI21" s="64">
        <f t="shared" ref="AI21:AI26" si="46">AH21-AJ21</f>
        <v>0</v>
      </c>
      <c r="AJ21" s="79"/>
      <c r="AK21" s="78"/>
      <c r="AL21" s="64">
        <f t="shared" ref="AL21:AL26" si="47">AK21-AM21</f>
        <v>0</v>
      </c>
      <c r="AM21" s="79"/>
      <c r="AN21" s="78"/>
      <c r="AO21" s="64">
        <f t="shared" ref="AO21:AO26" si="48">AN21-AP21</f>
        <v>0</v>
      </c>
      <c r="AP21" s="79"/>
      <c r="AQ21" s="78"/>
      <c r="AR21" s="64">
        <f t="shared" ref="AR21:AR26" si="49">AQ21-AS21</f>
        <v>0</v>
      </c>
      <c r="AS21" s="79"/>
      <c r="AT21" s="78"/>
      <c r="AU21" s="64">
        <f t="shared" ref="AU21:AU26" si="50">AT21-AV21</f>
        <v>0</v>
      </c>
      <c r="AV21" s="79"/>
      <c r="AW21" s="78"/>
      <c r="AX21" s="64">
        <f t="shared" ref="AX21:AX26" si="51">AW21-AY21</f>
        <v>0</v>
      </c>
      <c r="AY21" s="79"/>
      <c r="AZ21" s="76"/>
      <c r="BA21" s="66" t="s">
        <v>34</v>
      </c>
    </row>
    <row r="22" spans="1:53">
      <c r="A22" s="627"/>
      <c r="B22" s="611"/>
      <c r="C22" s="613"/>
      <c r="D22" s="615"/>
      <c r="E22" s="629"/>
      <c r="F22" s="75" t="s">
        <v>35</v>
      </c>
      <c r="G22" s="78"/>
      <c r="H22" s="64">
        <f t="shared" si="37"/>
        <v>0</v>
      </c>
      <c r="I22" s="79"/>
      <c r="J22" s="78"/>
      <c r="K22" s="64">
        <f t="shared" si="38"/>
        <v>0</v>
      </c>
      <c r="L22" s="79"/>
      <c r="M22" s="78"/>
      <c r="N22" s="64">
        <f t="shared" si="39"/>
        <v>0</v>
      </c>
      <c r="O22" s="79"/>
      <c r="P22" s="78"/>
      <c r="Q22" s="64">
        <f t="shared" si="40"/>
        <v>0</v>
      </c>
      <c r="R22" s="79"/>
      <c r="S22" s="78"/>
      <c r="T22" s="64">
        <f t="shared" si="41"/>
        <v>0</v>
      </c>
      <c r="U22" s="79"/>
      <c r="V22" s="78"/>
      <c r="W22" s="64">
        <f t="shared" si="42"/>
        <v>0</v>
      </c>
      <c r="X22" s="93"/>
      <c r="Y22" s="78"/>
      <c r="Z22" s="64">
        <f t="shared" si="43"/>
        <v>0</v>
      </c>
      <c r="AA22" s="79"/>
      <c r="AB22" s="78"/>
      <c r="AC22" s="64">
        <f t="shared" si="44"/>
        <v>0</v>
      </c>
      <c r="AD22" s="79"/>
      <c r="AE22" s="78"/>
      <c r="AF22" s="64">
        <f t="shared" si="45"/>
        <v>0</v>
      </c>
      <c r="AG22" s="79"/>
      <c r="AH22" s="78"/>
      <c r="AI22" s="64">
        <f t="shared" si="46"/>
        <v>0</v>
      </c>
      <c r="AJ22" s="79"/>
      <c r="AK22" s="78"/>
      <c r="AL22" s="64">
        <f t="shared" si="47"/>
        <v>0</v>
      </c>
      <c r="AM22" s="79"/>
      <c r="AN22" s="78"/>
      <c r="AO22" s="64">
        <f t="shared" si="48"/>
        <v>0</v>
      </c>
      <c r="AP22" s="79"/>
      <c r="AQ22" s="78"/>
      <c r="AR22" s="64">
        <f t="shared" si="49"/>
        <v>0</v>
      </c>
      <c r="AS22" s="79"/>
      <c r="AT22" s="78"/>
      <c r="AU22" s="64">
        <f t="shared" si="50"/>
        <v>0</v>
      </c>
      <c r="AV22" s="79"/>
      <c r="AW22" s="78"/>
      <c r="AX22" s="64">
        <f t="shared" si="51"/>
        <v>0</v>
      </c>
      <c r="AY22" s="79"/>
      <c r="AZ22" s="76"/>
      <c r="BA22" s="67">
        <f>SUM(G21:G26,J21:J26,M21:M26,P21:P26,S21:S26,V21:V26,Y21:Y26,AB21:AB26,AE21:AE26,AH21:AH26,AK21:AK26,AZ21:AZ26,AN21:AN26,AQ21:AQ26)</f>
        <v>1460000</v>
      </c>
    </row>
    <row r="23" spans="1:53">
      <c r="A23" s="627"/>
      <c r="B23" s="611"/>
      <c r="C23" s="613"/>
      <c r="D23" s="615"/>
      <c r="E23" s="629"/>
      <c r="F23" s="75" t="s">
        <v>36</v>
      </c>
      <c r="G23" s="78"/>
      <c r="H23" s="64">
        <f t="shared" si="37"/>
        <v>0</v>
      </c>
      <c r="I23" s="79"/>
      <c r="J23" s="78"/>
      <c r="K23" s="64">
        <f t="shared" si="38"/>
        <v>0</v>
      </c>
      <c r="L23" s="79"/>
      <c r="M23" s="78"/>
      <c r="N23" s="64">
        <f t="shared" si="39"/>
        <v>0</v>
      </c>
      <c r="O23" s="79"/>
      <c r="P23" s="78"/>
      <c r="Q23" s="64">
        <f t="shared" si="40"/>
        <v>0</v>
      </c>
      <c r="R23" s="79"/>
      <c r="S23" s="78"/>
      <c r="T23" s="64">
        <f t="shared" si="41"/>
        <v>0</v>
      </c>
      <c r="U23" s="79"/>
      <c r="V23" s="78"/>
      <c r="W23" s="64">
        <f t="shared" si="42"/>
        <v>0</v>
      </c>
      <c r="X23" s="93"/>
      <c r="Y23" s="78"/>
      <c r="Z23" s="64">
        <f t="shared" si="43"/>
        <v>0</v>
      </c>
      <c r="AA23" s="79"/>
      <c r="AB23" s="78"/>
      <c r="AC23" s="64">
        <f t="shared" si="44"/>
        <v>0</v>
      </c>
      <c r="AD23" s="79"/>
      <c r="AE23" s="78"/>
      <c r="AF23" s="64">
        <f t="shared" si="45"/>
        <v>0</v>
      </c>
      <c r="AG23" s="79"/>
      <c r="AH23" s="78"/>
      <c r="AI23" s="64">
        <f t="shared" si="46"/>
        <v>0</v>
      </c>
      <c r="AJ23" s="79"/>
      <c r="AK23" s="78"/>
      <c r="AL23" s="64">
        <f t="shared" si="47"/>
        <v>0</v>
      </c>
      <c r="AM23" s="79"/>
      <c r="AN23" s="78"/>
      <c r="AO23" s="64">
        <f t="shared" si="48"/>
        <v>0</v>
      </c>
      <c r="AP23" s="79"/>
      <c r="AQ23" s="78"/>
      <c r="AR23" s="64">
        <f t="shared" si="49"/>
        <v>0</v>
      </c>
      <c r="AS23" s="79"/>
      <c r="AT23" s="78"/>
      <c r="AU23" s="64">
        <f t="shared" si="50"/>
        <v>0</v>
      </c>
      <c r="AV23" s="79"/>
      <c r="AW23" s="78"/>
      <c r="AX23" s="64">
        <f t="shared" si="51"/>
        <v>0</v>
      </c>
      <c r="AY23" s="79"/>
      <c r="AZ23" s="76"/>
      <c r="BA23" s="68" t="s">
        <v>37</v>
      </c>
    </row>
    <row r="24" spans="1:53">
      <c r="A24" s="627"/>
      <c r="B24" s="611"/>
      <c r="C24" s="613"/>
      <c r="D24" s="615"/>
      <c r="E24" s="629"/>
      <c r="F24" s="75" t="s">
        <v>38</v>
      </c>
      <c r="G24" s="78"/>
      <c r="H24" s="64">
        <f t="shared" si="37"/>
        <v>0</v>
      </c>
      <c r="I24" s="79"/>
      <c r="J24" s="78"/>
      <c r="K24" s="64">
        <f t="shared" si="38"/>
        <v>0</v>
      </c>
      <c r="L24" s="79"/>
      <c r="M24" s="78"/>
      <c r="N24" s="64">
        <f t="shared" si="39"/>
        <v>0</v>
      </c>
      <c r="O24" s="79"/>
      <c r="P24" s="78"/>
      <c r="Q24" s="64">
        <f t="shared" si="40"/>
        <v>0</v>
      </c>
      <c r="R24" s="79"/>
      <c r="S24" s="78"/>
      <c r="T24" s="64">
        <f t="shared" si="41"/>
        <v>0</v>
      </c>
      <c r="U24" s="79"/>
      <c r="V24" s="78"/>
      <c r="W24" s="64">
        <f t="shared" si="42"/>
        <v>0</v>
      </c>
      <c r="X24" s="93"/>
      <c r="Y24" s="78"/>
      <c r="Z24" s="64">
        <f t="shared" si="43"/>
        <v>0</v>
      </c>
      <c r="AA24" s="79"/>
      <c r="AB24" s="78"/>
      <c r="AC24" s="64">
        <f t="shared" si="44"/>
        <v>0</v>
      </c>
      <c r="AD24" s="79"/>
      <c r="AE24" s="78"/>
      <c r="AF24" s="64">
        <f t="shared" si="45"/>
        <v>0</v>
      </c>
      <c r="AG24" s="79"/>
      <c r="AH24" s="78"/>
      <c r="AI24" s="64">
        <f t="shared" si="46"/>
        <v>0</v>
      </c>
      <c r="AJ24" s="79"/>
      <c r="AK24" s="78"/>
      <c r="AL24" s="64">
        <f t="shared" si="47"/>
        <v>0</v>
      </c>
      <c r="AM24" s="79"/>
      <c r="AN24" s="78"/>
      <c r="AO24" s="64">
        <f t="shared" si="48"/>
        <v>0</v>
      </c>
      <c r="AP24" s="79"/>
      <c r="AQ24" s="78"/>
      <c r="AR24" s="64">
        <f t="shared" si="49"/>
        <v>0</v>
      </c>
      <c r="AS24" s="79"/>
      <c r="AT24" s="78"/>
      <c r="AU24" s="64">
        <f t="shared" si="50"/>
        <v>0</v>
      </c>
      <c r="AV24" s="79"/>
      <c r="AW24" s="78"/>
      <c r="AX24" s="64">
        <f t="shared" si="51"/>
        <v>0</v>
      </c>
      <c r="AY24" s="79"/>
      <c r="AZ24" s="76"/>
      <c r="BA24" s="67">
        <f>SUM(H21:H26,K21:K26,N21:N26,Q21:Q26,T21:T26,W21:W26,Z21:Z26,AC21:AC26,AF21:AF26,AI21:AI26,AL21:AL26,AO21:AO26,AR21:AR26)</f>
        <v>1460000</v>
      </c>
    </row>
    <row r="25" spans="1:53">
      <c r="A25" s="627"/>
      <c r="B25" s="611"/>
      <c r="C25" s="613"/>
      <c r="D25" s="615"/>
      <c r="E25" s="629"/>
      <c r="F25" s="75" t="s">
        <v>39</v>
      </c>
      <c r="G25" s="78"/>
      <c r="H25" s="64">
        <f t="shared" si="37"/>
        <v>0</v>
      </c>
      <c r="I25" s="79"/>
      <c r="J25" s="78"/>
      <c r="K25" s="64">
        <f t="shared" si="38"/>
        <v>0</v>
      </c>
      <c r="L25" s="79"/>
      <c r="M25" s="78"/>
      <c r="N25" s="64">
        <f t="shared" si="39"/>
        <v>0</v>
      </c>
      <c r="O25" s="79"/>
      <c r="P25" s="78"/>
      <c r="Q25" s="64">
        <f t="shared" si="40"/>
        <v>0</v>
      </c>
      <c r="R25" s="79"/>
      <c r="S25" s="78"/>
      <c r="T25" s="64">
        <f t="shared" si="41"/>
        <v>0</v>
      </c>
      <c r="U25" s="79"/>
      <c r="V25" s="78"/>
      <c r="W25" s="64">
        <f t="shared" si="42"/>
        <v>0</v>
      </c>
      <c r="X25" s="93"/>
      <c r="Y25" s="78"/>
      <c r="Z25" s="64">
        <f t="shared" si="43"/>
        <v>0</v>
      </c>
      <c r="AA25" s="79"/>
      <c r="AB25" s="78"/>
      <c r="AC25" s="64">
        <f t="shared" si="44"/>
        <v>0</v>
      </c>
      <c r="AD25" s="79"/>
      <c r="AE25" s="78"/>
      <c r="AF25" s="64">
        <f t="shared" si="45"/>
        <v>0</v>
      </c>
      <c r="AG25" s="79"/>
      <c r="AH25" s="78"/>
      <c r="AI25" s="64">
        <f t="shared" si="46"/>
        <v>0</v>
      </c>
      <c r="AJ25" s="79"/>
      <c r="AK25" s="78"/>
      <c r="AL25" s="64">
        <f t="shared" si="47"/>
        <v>0</v>
      </c>
      <c r="AM25" s="79"/>
      <c r="AN25" s="78"/>
      <c r="AO25" s="64">
        <f t="shared" si="48"/>
        <v>0</v>
      </c>
      <c r="AP25" s="79"/>
      <c r="AQ25" s="78"/>
      <c r="AR25" s="64">
        <f t="shared" si="49"/>
        <v>0</v>
      </c>
      <c r="AS25" s="79"/>
      <c r="AT25" s="78"/>
      <c r="AU25" s="64">
        <f t="shared" si="50"/>
        <v>0</v>
      </c>
      <c r="AV25" s="79"/>
      <c r="AW25" s="78"/>
      <c r="AX25" s="64">
        <f t="shared" si="51"/>
        <v>0</v>
      </c>
      <c r="AY25" s="79"/>
      <c r="AZ25" s="76"/>
      <c r="BA25" s="68" t="s">
        <v>40</v>
      </c>
    </row>
    <row r="26" spans="1:53">
      <c r="A26" s="738"/>
      <c r="B26" s="734"/>
      <c r="C26" s="735"/>
      <c r="D26" s="736"/>
      <c r="E26" s="740"/>
      <c r="F26" s="75" t="s">
        <v>42</v>
      </c>
      <c r="G26" s="78"/>
      <c r="H26" s="64">
        <f t="shared" si="37"/>
        <v>0</v>
      </c>
      <c r="I26" s="79"/>
      <c r="J26" s="78"/>
      <c r="K26" s="64">
        <f t="shared" si="38"/>
        <v>0</v>
      </c>
      <c r="L26" s="79"/>
      <c r="M26" s="78"/>
      <c r="N26" s="64">
        <f t="shared" si="39"/>
        <v>0</v>
      </c>
      <c r="O26" s="79"/>
      <c r="P26" s="78"/>
      <c r="Q26" s="64">
        <f>P26-R26</f>
        <v>0</v>
      </c>
      <c r="R26" s="79"/>
      <c r="S26" s="78"/>
      <c r="T26" s="64">
        <f t="shared" si="41"/>
        <v>0</v>
      </c>
      <c r="U26" s="79"/>
      <c r="V26" s="78"/>
      <c r="W26" s="64">
        <f>V26-X26</f>
        <v>0</v>
      </c>
      <c r="X26" s="93"/>
      <c r="Y26" s="78"/>
      <c r="Z26" s="64"/>
      <c r="AA26" s="93"/>
      <c r="AB26" s="145"/>
      <c r="AC26" s="146">
        <f t="shared" si="44"/>
        <v>0</v>
      </c>
      <c r="AD26" s="79"/>
      <c r="AE26" s="78"/>
      <c r="AF26" s="64">
        <f t="shared" si="45"/>
        <v>0</v>
      </c>
      <c r="AG26" s="79"/>
      <c r="AH26" s="131"/>
      <c r="AI26" s="132">
        <f t="shared" si="46"/>
        <v>0</v>
      </c>
      <c r="AJ26" s="79"/>
      <c r="AK26" s="78"/>
      <c r="AL26" s="64">
        <f t="shared" si="47"/>
        <v>0</v>
      </c>
      <c r="AM26" s="79"/>
      <c r="AN26" s="415">
        <v>1460000</v>
      </c>
      <c r="AO26" s="416">
        <f t="shared" si="48"/>
        <v>1460000</v>
      </c>
      <c r="AP26" s="417"/>
      <c r="AQ26" s="78"/>
      <c r="AR26" s="64">
        <f t="shared" si="49"/>
        <v>0</v>
      </c>
      <c r="AS26" s="79"/>
      <c r="AT26" s="78"/>
      <c r="AU26" s="64">
        <f t="shared" si="50"/>
        <v>0</v>
      </c>
      <c r="AV26" s="79"/>
      <c r="AW26" s="78"/>
      <c r="AX26" s="64">
        <f t="shared" si="51"/>
        <v>0</v>
      </c>
      <c r="AY26" s="79"/>
      <c r="AZ26" s="76"/>
      <c r="BA26" s="67">
        <f>SUM(I21:I26,L21:L26,O21:O26,R21:R26,U21:U26,X21:X26,AA21:AA26,AD21:AD26,AG21:AG26,AJ21:AJ26,AM21:AM26,AP21:AP26,AS21:AS26)</f>
        <v>0</v>
      </c>
    </row>
    <row r="27" spans="1:53" ht="15" customHeight="1">
      <c r="A27" s="477" t="s">
        <v>24</v>
      </c>
      <c r="B27" s="467" t="s">
        <v>20</v>
      </c>
      <c r="C27" s="467" t="s">
        <v>21</v>
      </c>
      <c r="D27" s="467" t="s">
        <v>212</v>
      </c>
      <c r="E27" s="467" t="s">
        <v>23</v>
      </c>
      <c r="F27" s="480" t="s">
        <v>25</v>
      </c>
      <c r="G27" s="459" t="s">
        <v>26</v>
      </c>
      <c r="H27" s="449" t="s">
        <v>27</v>
      </c>
      <c r="I27" s="451" t="s">
        <v>28</v>
      </c>
      <c r="J27" s="459" t="s">
        <v>26</v>
      </c>
      <c r="K27" s="449" t="s">
        <v>27</v>
      </c>
      <c r="L27" s="451" t="s">
        <v>28</v>
      </c>
      <c r="M27" s="459" t="s">
        <v>26</v>
      </c>
      <c r="N27" s="449" t="s">
        <v>27</v>
      </c>
      <c r="O27" s="451" t="s">
        <v>28</v>
      </c>
      <c r="P27" s="459" t="s">
        <v>26</v>
      </c>
      <c r="Q27" s="449" t="s">
        <v>27</v>
      </c>
      <c r="R27" s="451" t="s">
        <v>28</v>
      </c>
      <c r="S27" s="459" t="s">
        <v>26</v>
      </c>
      <c r="T27" s="449" t="s">
        <v>27</v>
      </c>
      <c r="U27" s="451" t="s">
        <v>28</v>
      </c>
      <c r="V27" s="459" t="s">
        <v>26</v>
      </c>
      <c r="W27" s="449" t="s">
        <v>27</v>
      </c>
      <c r="X27" s="473" t="s">
        <v>28</v>
      </c>
      <c r="Y27" s="459" t="s">
        <v>26</v>
      </c>
      <c r="Z27" s="449" t="s">
        <v>27</v>
      </c>
      <c r="AA27" s="451" t="s">
        <v>28</v>
      </c>
      <c r="AB27" s="459" t="s">
        <v>26</v>
      </c>
      <c r="AC27" s="449" t="s">
        <v>27</v>
      </c>
      <c r="AD27" s="451" t="s">
        <v>28</v>
      </c>
      <c r="AE27" s="459" t="s">
        <v>26</v>
      </c>
      <c r="AF27" s="449" t="s">
        <v>27</v>
      </c>
      <c r="AG27" s="451" t="s">
        <v>28</v>
      </c>
      <c r="AH27" s="459" t="s">
        <v>26</v>
      </c>
      <c r="AI27" s="449" t="s">
        <v>27</v>
      </c>
      <c r="AJ27" s="451" t="s">
        <v>28</v>
      </c>
      <c r="AK27" s="459" t="s">
        <v>26</v>
      </c>
      <c r="AL27" s="449" t="s">
        <v>27</v>
      </c>
      <c r="AM27" s="451" t="s">
        <v>28</v>
      </c>
      <c r="AN27" s="459" t="s">
        <v>26</v>
      </c>
      <c r="AO27" s="449" t="s">
        <v>27</v>
      </c>
      <c r="AP27" s="451" t="s">
        <v>28</v>
      </c>
      <c r="AQ27" s="459" t="s">
        <v>26</v>
      </c>
      <c r="AR27" s="449" t="s">
        <v>27</v>
      </c>
      <c r="AS27" s="451" t="s">
        <v>28</v>
      </c>
      <c r="AT27" s="459" t="s">
        <v>26</v>
      </c>
      <c r="AU27" s="449" t="s">
        <v>27</v>
      </c>
      <c r="AV27" s="451" t="s">
        <v>28</v>
      </c>
      <c r="AW27" s="459" t="s">
        <v>26</v>
      </c>
      <c r="AX27" s="449" t="s">
        <v>27</v>
      </c>
      <c r="AY27" s="451" t="s">
        <v>28</v>
      </c>
      <c r="AZ27" s="475" t="s">
        <v>26</v>
      </c>
      <c r="BA27" s="482" t="s">
        <v>29</v>
      </c>
    </row>
    <row r="28" spans="1:53" ht="15" customHeight="1">
      <c r="A28" s="626" t="s">
        <v>255</v>
      </c>
      <c r="B28" s="610" t="s">
        <v>288</v>
      </c>
      <c r="C28" s="612">
        <v>2619</v>
      </c>
      <c r="D28" s="624" t="s">
        <v>289</v>
      </c>
      <c r="E28" s="628" t="s">
        <v>290</v>
      </c>
      <c r="F28" s="75" t="s">
        <v>33</v>
      </c>
      <c r="G28" s="78"/>
      <c r="H28" s="64">
        <f t="shared" ref="H28:H33" si="52">G28-I28</f>
        <v>0</v>
      </c>
      <c r="I28" s="79"/>
      <c r="J28" s="78"/>
      <c r="K28" s="64">
        <f t="shared" ref="K28:K33" si="53">J28-L28</f>
        <v>0</v>
      </c>
      <c r="L28" s="79"/>
      <c r="M28" s="78"/>
      <c r="N28" s="64">
        <f t="shared" ref="N28:N33" si="54">M28-O28</f>
        <v>0</v>
      </c>
      <c r="O28" s="79"/>
      <c r="P28" s="78"/>
      <c r="Q28" s="64">
        <f t="shared" ref="Q28:Q33" si="55">P28-R28</f>
        <v>0</v>
      </c>
      <c r="R28" s="79"/>
      <c r="S28" s="78"/>
      <c r="T28" s="64">
        <f t="shared" ref="T28:T33" si="56">S28-U28</f>
        <v>0</v>
      </c>
      <c r="U28" s="79"/>
      <c r="V28" s="78"/>
      <c r="W28" s="64">
        <f t="shared" ref="W28:W33" si="57">V28-X28</f>
        <v>0</v>
      </c>
      <c r="X28" s="93"/>
      <c r="Y28" s="78"/>
      <c r="Z28" s="64">
        <f t="shared" ref="Z28:Z32" si="58">Y28-AA28</f>
        <v>0</v>
      </c>
      <c r="AA28" s="79"/>
      <c r="AB28" s="78"/>
      <c r="AC28" s="64">
        <f t="shared" ref="AC28:AC33" si="59">AB28-AD28</f>
        <v>0</v>
      </c>
      <c r="AD28" s="79"/>
      <c r="AE28" s="78"/>
      <c r="AF28" s="64">
        <f t="shared" ref="AF28:AF33" si="60">AE28-AG28</f>
        <v>0</v>
      </c>
      <c r="AG28" s="79"/>
      <c r="AH28" s="78"/>
      <c r="AI28" s="64">
        <f t="shared" ref="AI28:AI33" si="61">AH28-AJ28</f>
        <v>0</v>
      </c>
      <c r="AJ28" s="79"/>
      <c r="AK28" s="78"/>
      <c r="AL28" s="64">
        <f t="shared" ref="AL28:AL33" si="62">AK28-AM28</f>
        <v>0</v>
      </c>
      <c r="AM28" s="79"/>
      <c r="AN28" s="78"/>
      <c r="AO28" s="64">
        <f t="shared" ref="AO28:AO33" si="63">AN28-AP28</f>
        <v>0</v>
      </c>
      <c r="AP28" s="79"/>
      <c r="AQ28" s="78"/>
      <c r="AR28" s="64">
        <f t="shared" ref="AR28:AR33" si="64">AQ28-AS28</f>
        <v>0</v>
      </c>
      <c r="AS28" s="79"/>
      <c r="AT28" s="78"/>
      <c r="AU28" s="64">
        <f t="shared" ref="AU28:AU33" si="65">AT28-AV28</f>
        <v>0</v>
      </c>
      <c r="AV28" s="79"/>
      <c r="AW28" s="78"/>
      <c r="AX28" s="64">
        <f t="shared" ref="AX28:AX33" si="66">AW28-AY28</f>
        <v>0</v>
      </c>
      <c r="AY28" s="79"/>
      <c r="AZ28" s="76"/>
      <c r="BA28" s="66" t="s">
        <v>34</v>
      </c>
    </row>
    <row r="29" spans="1:53">
      <c r="A29" s="627"/>
      <c r="B29" s="611"/>
      <c r="C29" s="613"/>
      <c r="D29" s="625"/>
      <c r="E29" s="629"/>
      <c r="F29" s="75" t="s">
        <v>35</v>
      </c>
      <c r="G29" s="78"/>
      <c r="H29" s="64">
        <f t="shared" si="52"/>
        <v>0</v>
      </c>
      <c r="I29" s="79"/>
      <c r="J29" s="78"/>
      <c r="K29" s="64">
        <f t="shared" si="53"/>
        <v>0</v>
      </c>
      <c r="L29" s="79"/>
      <c r="M29" s="78"/>
      <c r="N29" s="64">
        <f t="shared" si="54"/>
        <v>0</v>
      </c>
      <c r="O29" s="79"/>
      <c r="P29" s="78"/>
      <c r="Q29" s="64">
        <f t="shared" si="55"/>
        <v>0</v>
      </c>
      <c r="R29" s="79"/>
      <c r="S29" s="78"/>
      <c r="T29" s="64">
        <f t="shared" si="56"/>
        <v>0</v>
      </c>
      <c r="U29" s="79"/>
      <c r="V29" s="78"/>
      <c r="W29" s="64">
        <f t="shared" si="57"/>
        <v>0</v>
      </c>
      <c r="X29" s="93"/>
      <c r="Y29" s="78"/>
      <c r="Z29" s="64">
        <f t="shared" si="58"/>
        <v>0</v>
      </c>
      <c r="AA29" s="79"/>
      <c r="AB29" s="78"/>
      <c r="AC29" s="64">
        <f t="shared" si="59"/>
        <v>0</v>
      </c>
      <c r="AD29" s="79"/>
      <c r="AE29" s="78"/>
      <c r="AF29" s="64">
        <f t="shared" si="60"/>
        <v>0</v>
      </c>
      <c r="AG29" s="79"/>
      <c r="AH29" s="78"/>
      <c r="AI29" s="64">
        <f t="shared" si="61"/>
        <v>0</v>
      </c>
      <c r="AJ29" s="79"/>
      <c r="AK29" s="78"/>
      <c r="AL29" s="64">
        <f t="shared" si="62"/>
        <v>0</v>
      </c>
      <c r="AM29" s="79"/>
      <c r="AN29" s="78"/>
      <c r="AO29" s="64">
        <f t="shared" si="63"/>
        <v>0</v>
      </c>
      <c r="AP29" s="79"/>
      <c r="AQ29" s="78"/>
      <c r="AR29" s="64">
        <f t="shared" si="64"/>
        <v>0</v>
      </c>
      <c r="AS29" s="79"/>
      <c r="AT29" s="78"/>
      <c r="AU29" s="64">
        <f t="shared" si="65"/>
        <v>0</v>
      </c>
      <c r="AV29" s="79"/>
      <c r="AW29" s="78"/>
      <c r="AX29" s="64">
        <f t="shared" si="66"/>
        <v>0</v>
      </c>
      <c r="AY29" s="79"/>
      <c r="AZ29" s="76"/>
      <c r="BA29" s="67">
        <f>SUM(G28:G33,J28:J33,M28:M33,P28:P33,S28:S33,V28:V33,Y28:Y33,AB28:AB33,AE28:AE33,AH28:AH33,AK28:AK33,AZ28:AZ33,AN28:AN33,AQ28:AQ33)</f>
        <v>529008</v>
      </c>
    </row>
    <row r="30" spans="1:53">
      <c r="A30" s="627"/>
      <c r="B30" s="611"/>
      <c r="C30" s="613"/>
      <c r="D30" s="625"/>
      <c r="E30" s="629"/>
      <c r="F30" s="75" t="s">
        <v>36</v>
      </c>
      <c r="G30" s="78"/>
      <c r="H30" s="64">
        <f t="shared" si="52"/>
        <v>0</v>
      </c>
      <c r="I30" s="79"/>
      <c r="J30" s="78"/>
      <c r="K30" s="64">
        <f t="shared" si="53"/>
        <v>0</v>
      </c>
      <c r="L30" s="79"/>
      <c r="M30" s="78"/>
      <c r="N30" s="64">
        <f t="shared" si="54"/>
        <v>0</v>
      </c>
      <c r="O30" s="79"/>
      <c r="P30" s="78"/>
      <c r="Q30" s="64">
        <f t="shared" si="55"/>
        <v>0</v>
      </c>
      <c r="R30" s="79"/>
      <c r="S30" s="78"/>
      <c r="T30" s="64">
        <f t="shared" si="56"/>
        <v>0</v>
      </c>
      <c r="U30" s="79"/>
      <c r="V30" s="78"/>
      <c r="W30" s="64">
        <f t="shared" si="57"/>
        <v>0</v>
      </c>
      <c r="X30" s="93"/>
      <c r="Y30" s="78"/>
      <c r="Z30" s="64">
        <f t="shared" si="58"/>
        <v>0</v>
      </c>
      <c r="AA30" s="79"/>
      <c r="AB30" s="78"/>
      <c r="AC30" s="64">
        <f t="shared" si="59"/>
        <v>0</v>
      </c>
      <c r="AD30" s="79"/>
      <c r="AE30" s="78"/>
      <c r="AF30" s="64">
        <f t="shared" si="60"/>
        <v>0</v>
      </c>
      <c r="AG30" s="79"/>
      <c r="AH30" s="78"/>
      <c r="AI30" s="64">
        <f t="shared" si="61"/>
        <v>0</v>
      </c>
      <c r="AJ30" s="79"/>
      <c r="AK30" s="78"/>
      <c r="AL30" s="64">
        <f t="shared" si="62"/>
        <v>0</v>
      </c>
      <c r="AM30" s="79"/>
      <c r="AN30" s="78"/>
      <c r="AO30" s="64">
        <f t="shared" si="63"/>
        <v>0</v>
      </c>
      <c r="AP30" s="79"/>
      <c r="AQ30" s="78"/>
      <c r="AR30" s="64">
        <f t="shared" si="64"/>
        <v>0</v>
      </c>
      <c r="AS30" s="79"/>
      <c r="AT30" s="78"/>
      <c r="AU30" s="64">
        <f t="shared" si="65"/>
        <v>0</v>
      </c>
      <c r="AV30" s="79"/>
      <c r="AW30" s="78"/>
      <c r="AX30" s="64">
        <f t="shared" si="66"/>
        <v>0</v>
      </c>
      <c r="AY30" s="79"/>
      <c r="AZ30" s="76"/>
      <c r="BA30" s="68" t="s">
        <v>37</v>
      </c>
    </row>
    <row r="31" spans="1:53">
      <c r="A31" s="627"/>
      <c r="B31" s="611"/>
      <c r="C31" s="613"/>
      <c r="D31" s="625"/>
      <c r="E31" s="629"/>
      <c r="F31" s="75" t="s">
        <v>38</v>
      </c>
      <c r="G31" s="78"/>
      <c r="H31" s="64">
        <f t="shared" si="52"/>
        <v>0</v>
      </c>
      <c r="I31" s="79"/>
      <c r="J31" s="78"/>
      <c r="K31" s="64">
        <f t="shared" si="53"/>
        <v>0</v>
      </c>
      <c r="L31" s="79"/>
      <c r="M31" s="78"/>
      <c r="N31" s="64">
        <f t="shared" si="54"/>
        <v>0</v>
      </c>
      <c r="O31" s="79"/>
      <c r="P31" s="78"/>
      <c r="Q31" s="64">
        <f t="shared" si="55"/>
        <v>0</v>
      </c>
      <c r="R31" s="79"/>
      <c r="S31" s="78"/>
      <c r="T31" s="64">
        <f t="shared" si="56"/>
        <v>0</v>
      </c>
      <c r="U31" s="79"/>
      <c r="V31" s="78"/>
      <c r="W31" s="64">
        <f t="shared" si="57"/>
        <v>0</v>
      </c>
      <c r="X31" s="93"/>
      <c r="Y31" s="78"/>
      <c r="Z31" s="64">
        <f t="shared" si="58"/>
        <v>0</v>
      </c>
      <c r="AA31" s="79"/>
      <c r="AB31" s="78"/>
      <c r="AC31" s="64">
        <f t="shared" si="59"/>
        <v>0</v>
      </c>
      <c r="AD31" s="79"/>
      <c r="AE31" s="78"/>
      <c r="AF31" s="64">
        <f t="shared" si="60"/>
        <v>0</v>
      </c>
      <c r="AG31" s="79"/>
      <c r="AH31" s="78"/>
      <c r="AI31" s="64">
        <f t="shared" si="61"/>
        <v>0</v>
      </c>
      <c r="AJ31" s="79"/>
      <c r="AK31" s="78"/>
      <c r="AL31" s="64">
        <f t="shared" si="62"/>
        <v>0</v>
      </c>
      <c r="AM31" s="79"/>
      <c r="AN31" s="78"/>
      <c r="AO31" s="64">
        <f t="shared" si="63"/>
        <v>0</v>
      </c>
      <c r="AP31" s="79"/>
      <c r="AQ31" s="78"/>
      <c r="AR31" s="64">
        <f t="shared" si="64"/>
        <v>0</v>
      </c>
      <c r="AS31" s="79"/>
      <c r="AT31" s="78"/>
      <c r="AU31" s="64">
        <f t="shared" si="65"/>
        <v>0</v>
      </c>
      <c r="AV31" s="79"/>
      <c r="AW31" s="78"/>
      <c r="AX31" s="64">
        <f t="shared" si="66"/>
        <v>0</v>
      </c>
      <c r="AY31" s="79"/>
      <c r="AZ31" s="76"/>
      <c r="BA31" s="67">
        <f>SUM(H28:H33,K28:K33,N28:N33,Q28:Q33,T28:T33,W28:W33,Z28:Z33,AC28:AC33,AF28:AF33,AI28:AI33,AL28:AL33,AO28:AO33,AR28:AR33)</f>
        <v>529008</v>
      </c>
    </row>
    <row r="32" spans="1:53">
      <c r="A32" s="627"/>
      <c r="B32" s="611"/>
      <c r="C32" s="613"/>
      <c r="D32" s="625"/>
      <c r="E32" s="629"/>
      <c r="F32" s="75" t="s">
        <v>39</v>
      </c>
      <c r="G32" s="78"/>
      <c r="H32" s="64">
        <f t="shared" si="52"/>
        <v>0</v>
      </c>
      <c r="I32" s="79"/>
      <c r="J32" s="78"/>
      <c r="K32" s="64">
        <f t="shared" si="53"/>
        <v>0</v>
      </c>
      <c r="L32" s="79"/>
      <c r="M32" s="78"/>
      <c r="N32" s="64">
        <f t="shared" si="54"/>
        <v>0</v>
      </c>
      <c r="O32" s="79"/>
      <c r="P32" s="78"/>
      <c r="Q32" s="64">
        <f t="shared" si="55"/>
        <v>0</v>
      </c>
      <c r="R32" s="79"/>
      <c r="S32" s="78"/>
      <c r="T32" s="64">
        <f t="shared" si="56"/>
        <v>0</v>
      </c>
      <c r="U32" s="79"/>
      <c r="V32" s="78"/>
      <c r="W32" s="64">
        <f t="shared" si="57"/>
        <v>0</v>
      </c>
      <c r="X32" s="93"/>
      <c r="Y32" s="78"/>
      <c r="Z32" s="64">
        <f t="shared" si="58"/>
        <v>0</v>
      </c>
      <c r="AA32" s="79"/>
      <c r="AB32" s="78"/>
      <c r="AC32" s="64">
        <f t="shared" si="59"/>
        <v>0</v>
      </c>
      <c r="AD32" s="79"/>
      <c r="AE32" s="78"/>
      <c r="AF32" s="64">
        <f t="shared" si="60"/>
        <v>0</v>
      </c>
      <c r="AG32" s="79"/>
      <c r="AH32" s="78"/>
      <c r="AI32" s="64">
        <f t="shared" si="61"/>
        <v>0</v>
      </c>
      <c r="AJ32" s="79"/>
      <c r="AK32" s="78"/>
      <c r="AL32" s="64">
        <f t="shared" si="62"/>
        <v>0</v>
      </c>
      <c r="AM32" s="79"/>
      <c r="AN32" s="78"/>
      <c r="AO32" s="64">
        <f t="shared" si="63"/>
        <v>0</v>
      </c>
      <c r="AP32" s="79"/>
      <c r="AQ32" s="78"/>
      <c r="AR32" s="64">
        <f t="shared" si="64"/>
        <v>0</v>
      </c>
      <c r="AS32" s="79"/>
      <c r="AT32" s="78"/>
      <c r="AU32" s="64">
        <f t="shared" si="65"/>
        <v>0</v>
      </c>
      <c r="AV32" s="79"/>
      <c r="AW32" s="78"/>
      <c r="AX32" s="64">
        <f t="shared" si="66"/>
        <v>0</v>
      </c>
      <c r="AY32" s="79"/>
      <c r="AZ32" s="76"/>
      <c r="BA32" s="68" t="s">
        <v>40</v>
      </c>
    </row>
    <row r="33" spans="1:53">
      <c r="A33" s="741"/>
      <c r="B33" s="742"/>
      <c r="C33" s="743"/>
      <c r="D33" s="744"/>
      <c r="E33" s="745"/>
      <c r="F33" s="75" t="s">
        <v>42</v>
      </c>
      <c r="G33" s="78"/>
      <c r="H33" s="64">
        <f t="shared" si="52"/>
        <v>0</v>
      </c>
      <c r="I33" s="79"/>
      <c r="J33" s="78"/>
      <c r="K33" s="64">
        <f t="shared" si="53"/>
        <v>0</v>
      </c>
      <c r="L33" s="79"/>
      <c r="M33" s="78"/>
      <c r="N33" s="64">
        <f t="shared" si="54"/>
        <v>0</v>
      </c>
      <c r="O33" s="79"/>
      <c r="P33" s="78"/>
      <c r="Q33" s="64">
        <f t="shared" si="55"/>
        <v>0</v>
      </c>
      <c r="R33" s="79"/>
      <c r="S33" s="78"/>
      <c r="T33" s="64">
        <f t="shared" si="56"/>
        <v>0</v>
      </c>
      <c r="U33" s="79"/>
      <c r="V33" s="78"/>
      <c r="W33" s="64">
        <f t="shared" si="57"/>
        <v>0</v>
      </c>
      <c r="X33" s="93"/>
      <c r="Y33" s="78"/>
      <c r="Z33" s="64"/>
      <c r="AA33" s="93"/>
      <c r="AB33" s="145"/>
      <c r="AC33" s="146">
        <f t="shared" si="59"/>
        <v>0</v>
      </c>
      <c r="AD33" s="79"/>
      <c r="AE33" s="78"/>
      <c r="AF33" s="64">
        <f t="shared" si="60"/>
        <v>0</v>
      </c>
      <c r="AG33" s="79"/>
      <c r="AH33" s="78"/>
      <c r="AI33" s="64">
        <f t="shared" si="61"/>
        <v>0</v>
      </c>
      <c r="AJ33" s="79"/>
      <c r="AK33" s="131">
        <v>529008</v>
      </c>
      <c r="AL33" s="132">
        <f t="shared" si="62"/>
        <v>529008</v>
      </c>
      <c r="AM33" s="133"/>
      <c r="AN33" s="78"/>
      <c r="AO33" s="64">
        <f t="shared" si="63"/>
        <v>0</v>
      </c>
      <c r="AP33" s="79"/>
      <c r="AQ33" s="78"/>
      <c r="AR33" s="64">
        <f t="shared" si="64"/>
        <v>0</v>
      </c>
      <c r="AS33" s="79"/>
      <c r="AT33" s="78"/>
      <c r="AU33" s="64">
        <f t="shared" si="65"/>
        <v>0</v>
      </c>
      <c r="AV33" s="79"/>
      <c r="AW33" s="78"/>
      <c r="AX33" s="64">
        <f t="shared" si="66"/>
        <v>0</v>
      </c>
      <c r="AY33" s="79"/>
      <c r="AZ33" s="76"/>
      <c r="BA33" s="67">
        <f>SUM(I28:I33,L28:L33,O28:O33,R28:R33,U28:U33,X28:X33,AA28:AA33,AD28:AD33,AG28:AG33,AJ28:AJ33,AM28:AM33)</f>
        <v>0</v>
      </c>
    </row>
    <row r="34" spans="1:53" ht="15" customHeight="1">
      <c r="A34" s="445" t="s">
        <v>24</v>
      </c>
      <c r="B34" s="447" t="s">
        <v>20</v>
      </c>
      <c r="C34" s="447" t="s">
        <v>21</v>
      </c>
      <c r="D34" s="447" t="s">
        <v>212</v>
      </c>
      <c r="E34" s="447" t="s">
        <v>23</v>
      </c>
      <c r="F34" s="485" t="s">
        <v>25</v>
      </c>
      <c r="G34" s="434" t="s">
        <v>26</v>
      </c>
      <c r="H34" s="436" t="s">
        <v>27</v>
      </c>
      <c r="I34" s="438" t="s">
        <v>28</v>
      </c>
      <c r="J34" s="434" t="s">
        <v>26</v>
      </c>
      <c r="K34" s="436" t="s">
        <v>27</v>
      </c>
      <c r="L34" s="438" t="s">
        <v>28</v>
      </c>
      <c r="M34" s="434" t="s">
        <v>26</v>
      </c>
      <c r="N34" s="436" t="s">
        <v>27</v>
      </c>
      <c r="O34" s="438" t="s">
        <v>28</v>
      </c>
      <c r="P34" s="434" t="s">
        <v>26</v>
      </c>
      <c r="Q34" s="436" t="s">
        <v>27</v>
      </c>
      <c r="R34" s="438" t="s">
        <v>28</v>
      </c>
      <c r="S34" s="434" t="s">
        <v>26</v>
      </c>
      <c r="T34" s="436" t="s">
        <v>27</v>
      </c>
      <c r="U34" s="438" t="s">
        <v>28</v>
      </c>
      <c r="V34" s="434" t="s">
        <v>26</v>
      </c>
      <c r="W34" s="436" t="s">
        <v>27</v>
      </c>
      <c r="X34" s="486" t="s">
        <v>28</v>
      </c>
      <c r="Y34" s="434" t="s">
        <v>26</v>
      </c>
      <c r="Z34" s="436" t="s">
        <v>27</v>
      </c>
      <c r="AA34" s="438" t="s">
        <v>28</v>
      </c>
      <c r="AB34" s="434" t="s">
        <v>26</v>
      </c>
      <c r="AC34" s="436" t="s">
        <v>27</v>
      </c>
      <c r="AD34" s="438" t="s">
        <v>28</v>
      </c>
      <c r="AE34" s="434" t="s">
        <v>26</v>
      </c>
      <c r="AF34" s="436" t="s">
        <v>27</v>
      </c>
      <c r="AG34" s="438" t="s">
        <v>28</v>
      </c>
      <c r="AH34" s="434" t="s">
        <v>26</v>
      </c>
      <c r="AI34" s="436" t="s">
        <v>27</v>
      </c>
      <c r="AJ34" s="438" t="s">
        <v>28</v>
      </c>
      <c r="AK34" s="434" t="s">
        <v>26</v>
      </c>
      <c r="AL34" s="436" t="s">
        <v>27</v>
      </c>
      <c r="AM34" s="438" t="s">
        <v>28</v>
      </c>
      <c r="AN34" s="434" t="s">
        <v>26</v>
      </c>
      <c r="AO34" s="436" t="s">
        <v>27</v>
      </c>
      <c r="AP34" s="438" t="s">
        <v>28</v>
      </c>
      <c r="AQ34" s="434" t="s">
        <v>26</v>
      </c>
      <c r="AR34" s="436" t="s">
        <v>27</v>
      </c>
      <c r="AS34" s="438" t="s">
        <v>28</v>
      </c>
      <c r="AT34" s="434" t="s">
        <v>26</v>
      </c>
      <c r="AU34" s="436" t="s">
        <v>27</v>
      </c>
      <c r="AV34" s="438" t="s">
        <v>28</v>
      </c>
      <c r="AW34" s="434" t="s">
        <v>26</v>
      </c>
      <c r="AX34" s="436" t="s">
        <v>27</v>
      </c>
      <c r="AY34" s="438" t="s">
        <v>28</v>
      </c>
      <c r="AZ34" s="488" t="s">
        <v>26</v>
      </c>
      <c r="BA34" s="440" t="s">
        <v>29</v>
      </c>
    </row>
    <row r="35" spans="1:53" ht="15" customHeight="1">
      <c r="A35" s="626" t="s">
        <v>255</v>
      </c>
      <c r="B35" s="610" t="s">
        <v>291</v>
      </c>
      <c r="C35" s="612">
        <v>1582</v>
      </c>
      <c r="D35" s="624" t="s">
        <v>292</v>
      </c>
      <c r="E35" s="628" t="s">
        <v>293</v>
      </c>
      <c r="F35" s="75" t="s">
        <v>33</v>
      </c>
      <c r="G35" s="78"/>
      <c r="H35" s="64">
        <f t="shared" ref="H35:H40" si="67">G35-I35</f>
        <v>0</v>
      </c>
      <c r="I35" s="79"/>
      <c r="J35" s="78"/>
      <c r="K35" s="64">
        <f t="shared" ref="K35:K40" si="68">J35-L35</f>
        <v>0</v>
      </c>
      <c r="L35" s="79"/>
      <c r="M35" s="78"/>
      <c r="N35" s="64">
        <f t="shared" ref="N35:N40" si="69">M35-O35</f>
        <v>0</v>
      </c>
      <c r="O35" s="79"/>
      <c r="P35" s="78"/>
      <c r="Q35" s="64">
        <f t="shared" ref="Q35:Q40" si="70">P35-R35</f>
        <v>0</v>
      </c>
      <c r="R35" s="79"/>
      <c r="S35" s="78"/>
      <c r="T35" s="64">
        <f t="shared" ref="T35:T41" si="71">S35-U35</f>
        <v>0</v>
      </c>
      <c r="U35" s="79"/>
      <c r="V35" s="78"/>
      <c r="W35" s="64">
        <f t="shared" ref="W35:W41" si="72">V35-X35</f>
        <v>0</v>
      </c>
      <c r="X35" s="93"/>
      <c r="Y35" s="78"/>
      <c r="Z35" s="64">
        <f t="shared" ref="Z35:Z40" si="73">Y35-AA35</f>
        <v>0</v>
      </c>
      <c r="AA35" s="79"/>
      <c r="AB35" s="78"/>
      <c r="AC35" s="64">
        <f t="shared" ref="AC35:AC40" si="74">AB35-AD35</f>
        <v>0</v>
      </c>
      <c r="AD35" s="79"/>
      <c r="AE35" s="78"/>
      <c r="AF35" s="64">
        <f t="shared" ref="AF35:AF40" si="75">AE35-AG35</f>
        <v>0</v>
      </c>
      <c r="AG35" s="79"/>
      <c r="AH35" s="78"/>
      <c r="AI35" s="64">
        <f t="shared" ref="AI35:AI40" si="76">AH35-AJ35</f>
        <v>0</v>
      </c>
      <c r="AJ35" s="79"/>
      <c r="AK35" s="78"/>
      <c r="AL35" s="64">
        <f t="shared" ref="AL35:AL40" si="77">AK35-AM35</f>
        <v>0</v>
      </c>
      <c r="AM35" s="79"/>
      <c r="AN35" s="78"/>
      <c r="AO35" s="64">
        <f t="shared" ref="AO35:AO40" si="78">AN35-AP35</f>
        <v>0</v>
      </c>
      <c r="AP35" s="79"/>
      <c r="AQ35" s="78"/>
      <c r="AR35" s="64">
        <f t="shared" ref="AR35:AR40" si="79">AQ35-AS35</f>
        <v>0</v>
      </c>
      <c r="AS35" s="79"/>
      <c r="AT35" s="78"/>
      <c r="AU35" s="64">
        <f t="shared" ref="AU35:AU40" si="80">AT35-AV35</f>
        <v>0</v>
      </c>
      <c r="AV35" s="79"/>
      <c r="AW35" s="78"/>
      <c r="AX35" s="64">
        <f t="shared" ref="AX35:AX40" si="81">AW35-AY35</f>
        <v>0</v>
      </c>
      <c r="AY35" s="79"/>
      <c r="AZ35" s="76"/>
      <c r="BA35" s="66" t="s">
        <v>34</v>
      </c>
    </row>
    <row r="36" spans="1:53" ht="15" customHeight="1">
      <c r="A36" s="627"/>
      <c r="B36" s="611"/>
      <c r="C36" s="613"/>
      <c r="D36" s="625"/>
      <c r="E36" s="629"/>
      <c r="F36" s="75" t="s">
        <v>35</v>
      </c>
      <c r="G36" s="78"/>
      <c r="H36" s="64">
        <f t="shared" si="67"/>
        <v>0</v>
      </c>
      <c r="I36" s="79"/>
      <c r="J36" s="78"/>
      <c r="K36" s="64">
        <f t="shared" si="68"/>
        <v>0</v>
      </c>
      <c r="L36" s="79"/>
      <c r="M36" s="78"/>
      <c r="N36" s="64">
        <f t="shared" si="69"/>
        <v>0</v>
      </c>
      <c r="O36" s="79"/>
      <c r="P36" s="78"/>
      <c r="Q36" s="64">
        <f t="shared" si="70"/>
        <v>0</v>
      </c>
      <c r="R36" s="79"/>
      <c r="S36" s="78"/>
      <c r="T36" s="64">
        <f t="shared" si="71"/>
        <v>0</v>
      </c>
      <c r="U36" s="79"/>
      <c r="V36" s="78"/>
      <c r="W36" s="64">
        <f t="shared" si="72"/>
        <v>0</v>
      </c>
      <c r="X36" s="93"/>
      <c r="Y36" s="78"/>
      <c r="Z36" s="64">
        <f t="shared" si="73"/>
        <v>0</v>
      </c>
      <c r="AA36" s="79"/>
      <c r="AB36" s="78"/>
      <c r="AC36" s="64">
        <f t="shared" si="74"/>
        <v>0</v>
      </c>
      <c r="AD36" s="79"/>
      <c r="AE36" s="78"/>
      <c r="AF36" s="64">
        <f t="shared" si="75"/>
        <v>0</v>
      </c>
      <c r="AG36" s="79"/>
      <c r="AH36" s="78"/>
      <c r="AI36" s="64">
        <f t="shared" si="76"/>
        <v>0</v>
      </c>
      <c r="AJ36" s="79"/>
      <c r="AK36" s="78"/>
      <c r="AL36" s="64">
        <f t="shared" si="77"/>
        <v>0</v>
      </c>
      <c r="AM36" s="79"/>
      <c r="AN36" s="78"/>
      <c r="AO36" s="64">
        <f t="shared" si="78"/>
        <v>0</v>
      </c>
      <c r="AP36" s="79"/>
      <c r="AQ36" s="78"/>
      <c r="AR36" s="64">
        <f t="shared" si="79"/>
        <v>0</v>
      </c>
      <c r="AS36" s="79"/>
      <c r="AT36" s="78"/>
      <c r="AU36" s="64">
        <f t="shared" si="80"/>
        <v>0</v>
      </c>
      <c r="AV36" s="79"/>
      <c r="AW36" s="78"/>
      <c r="AX36" s="64">
        <f t="shared" si="81"/>
        <v>0</v>
      </c>
      <c r="AY36" s="79"/>
      <c r="AZ36" s="76"/>
      <c r="BA36" s="67">
        <f>SUM(G35:G41,J35:J41,M35:M41,P35:P41,S35:S41,V35:V41,Y35:Y41,AB35:AB41,AE35:AE41,AH35:AH41,AK35:AK41,AZ35:AZ41,AN35:AN41,AQ35:AQ41)</f>
        <v>5111583</v>
      </c>
    </row>
    <row r="37" spans="1:53" ht="15" customHeight="1">
      <c r="A37" s="627"/>
      <c r="B37" s="611"/>
      <c r="C37" s="613"/>
      <c r="D37" s="625"/>
      <c r="E37" s="629"/>
      <c r="F37" s="75" t="s">
        <v>36</v>
      </c>
      <c r="G37" s="78"/>
      <c r="H37" s="64">
        <f t="shared" si="67"/>
        <v>0</v>
      </c>
      <c r="I37" s="79"/>
      <c r="J37" s="78"/>
      <c r="K37" s="64">
        <f t="shared" si="68"/>
        <v>0</v>
      </c>
      <c r="L37" s="79"/>
      <c r="M37" s="78"/>
      <c r="N37" s="64">
        <f t="shared" si="69"/>
        <v>0</v>
      </c>
      <c r="O37" s="79"/>
      <c r="P37" s="78"/>
      <c r="Q37" s="64">
        <f t="shared" si="70"/>
        <v>0</v>
      </c>
      <c r="R37" s="79"/>
      <c r="S37" s="78"/>
      <c r="T37" s="64">
        <f t="shared" si="71"/>
        <v>0</v>
      </c>
      <c r="U37" s="79"/>
      <c r="V37" s="78"/>
      <c r="W37" s="64">
        <f t="shared" si="72"/>
        <v>0</v>
      </c>
      <c r="X37" s="79"/>
      <c r="Y37" s="78"/>
      <c r="Z37" s="64">
        <f t="shared" si="73"/>
        <v>0</v>
      </c>
      <c r="AA37" s="79"/>
      <c r="AB37" s="78"/>
      <c r="AC37" s="64">
        <f t="shared" si="74"/>
        <v>0</v>
      </c>
      <c r="AD37" s="79"/>
      <c r="AE37" s="78"/>
      <c r="AF37" s="64">
        <f t="shared" si="75"/>
        <v>0</v>
      </c>
      <c r="AG37" s="79"/>
      <c r="AH37" s="78"/>
      <c r="AI37" s="64">
        <f t="shared" si="76"/>
        <v>0</v>
      </c>
      <c r="AJ37" s="79"/>
      <c r="AK37" s="78"/>
      <c r="AL37" s="64">
        <f t="shared" si="77"/>
        <v>0</v>
      </c>
      <c r="AM37" s="79"/>
      <c r="AN37" s="78"/>
      <c r="AO37" s="64">
        <f t="shared" si="78"/>
        <v>0</v>
      </c>
      <c r="AP37" s="79"/>
      <c r="AQ37" s="78"/>
      <c r="AR37" s="64">
        <f t="shared" si="79"/>
        <v>0</v>
      </c>
      <c r="AS37" s="79"/>
      <c r="AT37" s="78"/>
      <c r="AU37" s="64">
        <f t="shared" si="80"/>
        <v>0</v>
      </c>
      <c r="AV37" s="79"/>
      <c r="AW37" s="78"/>
      <c r="AX37" s="64">
        <f t="shared" si="81"/>
        <v>0</v>
      </c>
      <c r="AY37" s="79"/>
      <c r="AZ37" s="76"/>
      <c r="BA37" s="68" t="s">
        <v>37</v>
      </c>
    </row>
    <row r="38" spans="1:53" ht="15" customHeight="1">
      <c r="A38" s="627"/>
      <c r="B38" s="611"/>
      <c r="C38" s="613"/>
      <c r="D38" s="625"/>
      <c r="E38" s="629"/>
      <c r="F38" s="75" t="s">
        <v>38</v>
      </c>
      <c r="G38" s="78"/>
      <c r="H38" s="64">
        <f t="shared" si="67"/>
        <v>0</v>
      </c>
      <c r="I38" s="79"/>
      <c r="J38" s="78"/>
      <c r="K38" s="64">
        <f t="shared" si="68"/>
        <v>0</v>
      </c>
      <c r="L38" s="79"/>
      <c r="M38" s="78"/>
      <c r="N38" s="64">
        <f t="shared" si="69"/>
        <v>0</v>
      </c>
      <c r="O38" s="79"/>
      <c r="P38" s="78"/>
      <c r="Q38" s="64">
        <f t="shared" si="70"/>
        <v>0</v>
      </c>
      <c r="R38" s="79"/>
      <c r="S38" s="78"/>
      <c r="T38" s="64">
        <f t="shared" si="71"/>
        <v>0</v>
      </c>
      <c r="U38" s="79"/>
      <c r="V38" s="78"/>
      <c r="W38" s="64">
        <f t="shared" si="72"/>
        <v>0</v>
      </c>
      <c r="X38" s="79"/>
      <c r="Y38" s="78"/>
      <c r="Z38" s="64">
        <f t="shared" si="73"/>
        <v>0</v>
      </c>
      <c r="AA38" s="79"/>
      <c r="AB38" s="78"/>
      <c r="AC38" s="64">
        <f t="shared" si="74"/>
        <v>0</v>
      </c>
      <c r="AD38" s="79"/>
      <c r="AE38" s="78"/>
      <c r="AF38" s="64">
        <f t="shared" si="75"/>
        <v>0</v>
      </c>
      <c r="AG38" s="79"/>
      <c r="AH38" s="78"/>
      <c r="AI38" s="64">
        <f t="shared" si="76"/>
        <v>0</v>
      </c>
      <c r="AJ38" s="79"/>
      <c r="AK38" s="78"/>
      <c r="AL38" s="64">
        <f t="shared" si="77"/>
        <v>0</v>
      </c>
      <c r="AM38" s="79"/>
      <c r="AN38" s="78"/>
      <c r="AO38" s="64">
        <f t="shared" si="78"/>
        <v>0</v>
      </c>
      <c r="AP38" s="79"/>
      <c r="AQ38" s="78"/>
      <c r="AR38" s="64">
        <f t="shared" si="79"/>
        <v>0</v>
      </c>
      <c r="AS38" s="79"/>
      <c r="AT38" s="78"/>
      <c r="AU38" s="64">
        <f t="shared" si="80"/>
        <v>0</v>
      </c>
      <c r="AV38" s="79"/>
      <c r="AW38" s="78"/>
      <c r="AX38" s="64">
        <f t="shared" si="81"/>
        <v>0</v>
      </c>
      <c r="AY38" s="79"/>
      <c r="AZ38" s="76"/>
      <c r="BA38" s="67">
        <f>SUM(H35:H41,K35:K41,N35:N41,Q35:Q41,T35:T41,W35:W41,Z35:Z41,AC35:AC41,AF35:AF41,AI35:AI41,AL35:AL41)</f>
        <v>399836</v>
      </c>
    </row>
    <row r="39" spans="1:53" ht="15" customHeight="1">
      <c r="A39" s="627"/>
      <c r="B39" s="611"/>
      <c r="C39" s="613"/>
      <c r="D39" s="625"/>
      <c r="E39" s="629"/>
      <c r="F39" s="75" t="s">
        <v>39</v>
      </c>
      <c r="G39" s="78"/>
      <c r="H39" s="64">
        <f t="shared" si="67"/>
        <v>0</v>
      </c>
      <c r="I39" s="79"/>
      <c r="J39" s="78"/>
      <c r="K39" s="64">
        <f t="shared" si="68"/>
        <v>0</v>
      </c>
      <c r="L39" s="79"/>
      <c r="M39" s="78">
        <v>1232000</v>
      </c>
      <c r="N39" s="64">
        <f t="shared" si="69"/>
        <v>0</v>
      </c>
      <c r="O39" s="79">
        <v>1232000</v>
      </c>
      <c r="P39" s="78"/>
      <c r="Q39" s="64">
        <f t="shared" si="70"/>
        <v>0</v>
      </c>
      <c r="R39" s="79"/>
      <c r="S39" s="78"/>
      <c r="T39" s="64">
        <f t="shared" si="71"/>
        <v>0</v>
      </c>
      <c r="U39" s="79"/>
      <c r="V39" s="78"/>
      <c r="W39" s="64">
        <f t="shared" si="72"/>
        <v>0</v>
      </c>
      <c r="X39" s="79"/>
      <c r="Y39" s="78"/>
      <c r="Z39" s="64">
        <f t="shared" si="73"/>
        <v>0</v>
      </c>
      <c r="AA39" s="79"/>
      <c r="AB39" s="78"/>
      <c r="AC39" s="64">
        <f t="shared" si="74"/>
        <v>0</v>
      </c>
      <c r="AD39" s="79"/>
      <c r="AE39" s="78"/>
      <c r="AF39" s="64">
        <f t="shared" si="75"/>
        <v>0</v>
      </c>
      <c r="AG39" s="79"/>
      <c r="AH39" s="78"/>
      <c r="AI39" s="64">
        <f t="shared" si="76"/>
        <v>0</v>
      </c>
      <c r="AJ39" s="79"/>
      <c r="AK39" s="78"/>
      <c r="AL39" s="64">
        <f t="shared" si="77"/>
        <v>0</v>
      </c>
      <c r="AM39" s="79"/>
      <c r="AN39" s="78"/>
      <c r="AO39" s="64">
        <f t="shared" si="78"/>
        <v>0</v>
      </c>
      <c r="AP39" s="79"/>
      <c r="AQ39" s="78"/>
      <c r="AR39" s="64">
        <f t="shared" si="79"/>
        <v>0</v>
      </c>
      <c r="AS39" s="79"/>
      <c r="AT39" s="78"/>
      <c r="AU39" s="64">
        <f t="shared" si="80"/>
        <v>0</v>
      </c>
      <c r="AV39" s="79"/>
      <c r="AW39" s="78"/>
      <c r="AX39" s="64">
        <f t="shared" si="81"/>
        <v>0</v>
      </c>
      <c r="AY39" s="79"/>
      <c r="AZ39" s="76"/>
      <c r="BA39" s="68" t="s">
        <v>40</v>
      </c>
    </row>
    <row r="40" spans="1:53" ht="15" customHeight="1">
      <c r="A40" s="627"/>
      <c r="B40" s="611"/>
      <c r="C40" s="613"/>
      <c r="D40" s="625"/>
      <c r="E40" s="629"/>
      <c r="F40" s="75" t="s">
        <v>42</v>
      </c>
      <c r="G40" s="78"/>
      <c r="H40" s="64">
        <f t="shared" si="67"/>
        <v>0</v>
      </c>
      <c r="I40" s="79"/>
      <c r="J40" s="78"/>
      <c r="K40" s="64">
        <f t="shared" si="68"/>
        <v>0</v>
      </c>
      <c r="L40" s="79"/>
      <c r="M40" s="78"/>
      <c r="N40" s="64">
        <f t="shared" si="69"/>
        <v>0</v>
      </c>
      <c r="O40" s="79"/>
      <c r="P40" s="78"/>
      <c r="Q40" s="64">
        <f t="shared" si="70"/>
        <v>0</v>
      </c>
      <c r="R40" s="79"/>
      <c r="S40" s="78"/>
      <c r="T40" s="64">
        <f t="shared" si="71"/>
        <v>0</v>
      </c>
      <c r="U40" s="79"/>
      <c r="V40" s="78">
        <v>3508876</v>
      </c>
      <c r="W40" s="64">
        <f t="shared" si="72"/>
        <v>399836</v>
      </c>
      <c r="X40" s="79">
        <v>3109040</v>
      </c>
      <c r="Y40" s="78"/>
      <c r="Z40" s="64">
        <f t="shared" si="73"/>
        <v>0</v>
      </c>
      <c r="AA40" s="79"/>
      <c r="AB40" s="78"/>
      <c r="AC40" s="64">
        <f t="shared" si="74"/>
        <v>0</v>
      </c>
      <c r="AD40" s="79"/>
      <c r="AE40" s="78"/>
      <c r="AF40" s="64">
        <f t="shared" si="75"/>
        <v>0</v>
      </c>
      <c r="AG40" s="79"/>
      <c r="AH40" s="78"/>
      <c r="AI40" s="64">
        <f t="shared" si="76"/>
        <v>0</v>
      </c>
      <c r="AJ40" s="79"/>
      <c r="AK40" s="78"/>
      <c r="AL40" s="64">
        <f t="shared" si="77"/>
        <v>0</v>
      </c>
      <c r="AM40" s="79"/>
      <c r="AN40" s="78"/>
      <c r="AO40" s="64">
        <f t="shared" si="78"/>
        <v>0</v>
      </c>
      <c r="AP40" s="79"/>
      <c r="AQ40" s="78"/>
      <c r="AR40" s="64">
        <f t="shared" si="79"/>
        <v>0</v>
      </c>
      <c r="AS40" s="79"/>
      <c r="AT40" s="78"/>
      <c r="AU40" s="64">
        <f t="shared" si="80"/>
        <v>0</v>
      </c>
      <c r="AV40" s="79"/>
      <c r="AW40" s="78"/>
      <c r="AX40" s="64">
        <f t="shared" si="81"/>
        <v>0</v>
      </c>
      <c r="AY40" s="79"/>
      <c r="AZ40" s="76"/>
      <c r="BA40" s="67">
        <f>SUM(I35:I41,L35:L41,O35:O41,R35:R41,U35:U41,X35:X41,AA35:AA41,AD35:AD41,AG35:AG41,AJ35:AJ41,AM35:AM41,AP35:AP41,AS35:AS41)</f>
        <v>4711747</v>
      </c>
    </row>
    <row r="41" spans="1:53" ht="15" customHeight="1">
      <c r="A41" s="738"/>
      <c r="B41" s="734"/>
      <c r="C41" s="735"/>
      <c r="D41" s="739"/>
      <c r="E41" s="740"/>
      <c r="F41" s="75" t="s">
        <v>67</v>
      </c>
      <c r="G41" s="78"/>
      <c r="H41" s="64"/>
      <c r="I41" s="79"/>
      <c r="J41" s="78"/>
      <c r="K41" s="64"/>
      <c r="L41" s="79"/>
      <c r="M41" s="78"/>
      <c r="N41" s="64"/>
      <c r="O41" s="79"/>
      <c r="P41" s="78"/>
      <c r="Q41" s="64"/>
      <c r="R41" s="79"/>
      <c r="S41" s="78"/>
      <c r="T41" s="64">
        <f t="shared" si="71"/>
        <v>0</v>
      </c>
      <c r="U41" s="79"/>
      <c r="V41" s="117">
        <v>370707</v>
      </c>
      <c r="W41" s="118">
        <f t="shared" si="72"/>
        <v>0</v>
      </c>
      <c r="X41" s="119">
        <v>370707</v>
      </c>
      <c r="Y41" s="78"/>
      <c r="Z41" s="64"/>
      <c r="AA41" s="79"/>
      <c r="AB41" s="78"/>
      <c r="AC41" s="64"/>
      <c r="AD41" s="79"/>
      <c r="AE41" s="78"/>
      <c r="AF41" s="64"/>
      <c r="AG41" s="79"/>
      <c r="AH41" s="78"/>
      <c r="AI41" s="64"/>
      <c r="AJ41" s="79"/>
      <c r="AK41" s="78"/>
      <c r="AL41" s="64"/>
      <c r="AM41" s="79"/>
      <c r="AN41" s="78"/>
      <c r="AO41" s="64"/>
      <c r="AP41" s="79"/>
      <c r="AQ41" s="78"/>
      <c r="AR41" s="64"/>
      <c r="AS41" s="79"/>
      <c r="AT41" s="78"/>
      <c r="AU41" s="64"/>
      <c r="AV41" s="79"/>
      <c r="AW41" s="78"/>
      <c r="AX41" s="64"/>
      <c r="AY41" s="79"/>
      <c r="AZ41" s="76"/>
      <c r="BA41" s="67"/>
    </row>
    <row r="42" spans="1:53" ht="11.25" customHeight="1">
      <c r="A42" s="477" t="s">
        <v>24</v>
      </c>
      <c r="B42" s="467" t="s">
        <v>20</v>
      </c>
      <c r="C42" s="467" t="s">
        <v>21</v>
      </c>
      <c r="D42" s="467" t="s">
        <v>212</v>
      </c>
      <c r="E42" s="467" t="s">
        <v>23</v>
      </c>
      <c r="F42" s="480" t="s">
        <v>25</v>
      </c>
      <c r="G42" s="459" t="s">
        <v>26</v>
      </c>
      <c r="H42" s="449" t="s">
        <v>27</v>
      </c>
      <c r="I42" s="451" t="s">
        <v>28</v>
      </c>
      <c r="J42" s="459" t="s">
        <v>26</v>
      </c>
      <c r="K42" s="449" t="s">
        <v>27</v>
      </c>
      <c r="L42" s="451" t="s">
        <v>28</v>
      </c>
      <c r="M42" s="459" t="s">
        <v>26</v>
      </c>
      <c r="N42" s="449" t="s">
        <v>27</v>
      </c>
      <c r="O42" s="451" t="s">
        <v>28</v>
      </c>
      <c r="P42" s="459" t="s">
        <v>26</v>
      </c>
      <c r="Q42" s="449" t="s">
        <v>27</v>
      </c>
      <c r="R42" s="451" t="s">
        <v>28</v>
      </c>
      <c r="S42" s="459" t="s">
        <v>26</v>
      </c>
      <c r="T42" s="449" t="s">
        <v>27</v>
      </c>
      <c r="U42" s="451" t="s">
        <v>28</v>
      </c>
      <c r="V42" s="459" t="s">
        <v>26</v>
      </c>
      <c r="W42" s="449" t="s">
        <v>27</v>
      </c>
      <c r="X42" s="473" t="s">
        <v>28</v>
      </c>
      <c r="Y42" s="459" t="s">
        <v>26</v>
      </c>
      <c r="Z42" s="449" t="s">
        <v>27</v>
      </c>
      <c r="AA42" s="451" t="s">
        <v>28</v>
      </c>
      <c r="AB42" s="459" t="s">
        <v>26</v>
      </c>
      <c r="AC42" s="449" t="s">
        <v>27</v>
      </c>
      <c r="AD42" s="451" t="s">
        <v>28</v>
      </c>
      <c r="AE42" s="459" t="s">
        <v>26</v>
      </c>
      <c r="AF42" s="449" t="s">
        <v>27</v>
      </c>
      <c r="AG42" s="451" t="s">
        <v>28</v>
      </c>
      <c r="AH42" s="459" t="s">
        <v>26</v>
      </c>
      <c r="AI42" s="449" t="s">
        <v>27</v>
      </c>
      <c r="AJ42" s="451" t="s">
        <v>28</v>
      </c>
      <c r="AK42" s="459" t="s">
        <v>26</v>
      </c>
      <c r="AL42" s="449" t="s">
        <v>27</v>
      </c>
      <c r="AM42" s="451" t="s">
        <v>28</v>
      </c>
      <c r="AN42" s="459" t="s">
        <v>26</v>
      </c>
      <c r="AO42" s="449" t="s">
        <v>27</v>
      </c>
      <c r="AP42" s="451" t="s">
        <v>28</v>
      </c>
      <c r="AQ42" s="459" t="s">
        <v>26</v>
      </c>
      <c r="AR42" s="449" t="s">
        <v>27</v>
      </c>
      <c r="AS42" s="451" t="s">
        <v>28</v>
      </c>
      <c r="AT42" s="459" t="s">
        <v>26</v>
      </c>
      <c r="AU42" s="449" t="s">
        <v>27</v>
      </c>
      <c r="AV42" s="451" t="s">
        <v>28</v>
      </c>
      <c r="AW42" s="459" t="s">
        <v>26</v>
      </c>
      <c r="AX42" s="449" t="s">
        <v>27</v>
      </c>
      <c r="AY42" s="451" t="s">
        <v>28</v>
      </c>
      <c r="AZ42" s="475" t="s">
        <v>26</v>
      </c>
      <c r="BA42" s="482" t="s">
        <v>29</v>
      </c>
    </row>
    <row r="43" spans="1:53" ht="15" customHeight="1">
      <c r="A43" s="626" t="s">
        <v>255</v>
      </c>
      <c r="B43" s="610" t="s">
        <v>294</v>
      </c>
      <c r="C43" s="612">
        <v>1583</v>
      </c>
      <c r="D43" s="624" t="s">
        <v>295</v>
      </c>
      <c r="E43" s="628" t="s">
        <v>296</v>
      </c>
      <c r="F43" s="75" t="s">
        <v>33</v>
      </c>
      <c r="G43" s="78"/>
      <c r="H43" s="64">
        <f t="shared" ref="H43:H48" si="82">G43-I43</f>
        <v>0</v>
      </c>
      <c r="I43" s="79"/>
      <c r="J43" s="78"/>
      <c r="K43" s="64">
        <f t="shared" ref="K43:K48" si="83">J43-L43</f>
        <v>0</v>
      </c>
      <c r="L43" s="79"/>
      <c r="M43" s="78"/>
      <c r="N43" s="64">
        <f t="shared" ref="N43:N48" si="84">M43-O43</f>
        <v>0</v>
      </c>
      <c r="O43" s="79"/>
      <c r="P43" s="78"/>
      <c r="Q43" s="64">
        <f t="shared" ref="Q43:Q48" si="85">P43-R43</f>
        <v>0</v>
      </c>
      <c r="R43" s="79"/>
      <c r="S43" s="78"/>
      <c r="T43" s="64">
        <f t="shared" ref="T43:T48" si="86">S43-U43</f>
        <v>0</v>
      </c>
      <c r="U43" s="79"/>
      <c r="V43" s="78"/>
      <c r="W43" s="64">
        <f t="shared" ref="W43:W48" si="87">V43-X43</f>
        <v>0</v>
      </c>
      <c r="X43" s="93"/>
      <c r="Y43" s="78"/>
      <c r="Z43" s="64">
        <f t="shared" ref="Z43:Z48" si="88">Y43-AA43</f>
        <v>0</v>
      </c>
      <c r="AA43" s="79"/>
      <c r="AB43" s="78"/>
      <c r="AC43" s="64">
        <f t="shared" ref="AC43:AC48" si="89">AB43-AD43</f>
        <v>0</v>
      </c>
      <c r="AD43" s="79"/>
      <c r="AE43" s="78"/>
      <c r="AF43" s="64">
        <f t="shared" ref="AF43:AF48" si="90">AE43-AG43</f>
        <v>0</v>
      </c>
      <c r="AG43" s="79"/>
      <c r="AH43" s="78"/>
      <c r="AI43" s="64">
        <f t="shared" ref="AI43:AI48" si="91">AH43-AJ43</f>
        <v>0</v>
      </c>
      <c r="AJ43" s="79"/>
      <c r="AK43" s="78"/>
      <c r="AL43" s="64">
        <f t="shared" ref="AL43:AL48" si="92">AK43-AM43</f>
        <v>0</v>
      </c>
      <c r="AM43" s="79"/>
      <c r="AN43" s="78"/>
      <c r="AO43" s="64">
        <f t="shared" ref="AO43:AO48" si="93">AN43-AP43</f>
        <v>0</v>
      </c>
      <c r="AP43" s="79"/>
      <c r="AQ43" s="78"/>
      <c r="AR43" s="64">
        <f t="shared" ref="AR43:AR48" si="94">AQ43-AS43</f>
        <v>0</v>
      </c>
      <c r="AS43" s="79"/>
      <c r="AT43" s="78"/>
      <c r="AU43" s="64">
        <f t="shared" ref="AU43:AU48" si="95">AT43-AV43</f>
        <v>0</v>
      </c>
      <c r="AV43" s="79"/>
      <c r="AW43" s="78"/>
      <c r="AX43" s="64">
        <f t="shared" ref="AX43:AX48" si="96">AW43-AY43</f>
        <v>0</v>
      </c>
      <c r="AY43" s="79"/>
      <c r="AZ43" s="76"/>
      <c r="BA43" s="66" t="s">
        <v>34</v>
      </c>
    </row>
    <row r="44" spans="1:53" ht="13.5" customHeight="1">
      <c r="A44" s="627"/>
      <c r="B44" s="611"/>
      <c r="C44" s="613"/>
      <c r="D44" s="625"/>
      <c r="E44" s="629"/>
      <c r="F44" s="75" t="s">
        <v>35</v>
      </c>
      <c r="G44" s="78"/>
      <c r="H44" s="64">
        <f t="shared" si="82"/>
        <v>0</v>
      </c>
      <c r="I44" s="79"/>
      <c r="J44" s="78"/>
      <c r="K44" s="64">
        <f t="shared" si="83"/>
        <v>0</v>
      </c>
      <c r="L44" s="79"/>
      <c r="M44" s="78"/>
      <c r="N44" s="64">
        <f t="shared" si="84"/>
        <v>0</v>
      </c>
      <c r="O44" s="79"/>
      <c r="P44" s="78"/>
      <c r="Q44" s="64">
        <f t="shared" si="85"/>
        <v>0</v>
      </c>
      <c r="R44" s="79"/>
      <c r="S44" s="78"/>
      <c r="T44" s="64">
        <f t="shared" si="86"/>
        <v>0</v>
      </c>
      <c r="U44" s="79"/>
      <c r="V44" s="78"/>
      <c r="W44" s="64">
        <f t="shared" si="87"/>
        <v>0</v>
      </c>
      <c r="X44" s="93"/>
      <c r="Y44" s="78"/>
      <c r="Z44" s="64">
        <f t="shared" si="88"/>
        <v>0</v>
      </c>
      <c r="AA44" s="79"/>
      <c r="AB44" s="78"/>
      <c r="AC44" s="64">
        <f t="shared" si="89"/>
        <v>0</v>
      </c>
      <c r="AD44" s="79"/>
      <c r="AE44" s="78"/>
      <c r="AF44" s="64">
        <f t="shared" si="90"/>
        <v>0</v>
      </c>
      <c r="AG44" s="79"/>
      <c r="AH44" s="78"/>
      <c r="AI44" s="64">
        <f t="shared" si="91"/>
        <v>0</v>
      </c>
      <c r="AJ44" s="79"/>
      <c r="AK44" s="78"/>
      <c r="AL44" s="64">
        <f t="shared" si="92"/>
        <v>0</v>
      </c>
      <c r="AM44" s="79"/>
      <c r="AN44" s="78"/>
      <c r="AO44" s="64">
        <f t="shared" si="93"/>
        <v>0</v>
      </c>
      <c r="AP44" s="79"/>
      <c r="AQ44" s="78"/>
      <c r="AR44" s="64">
        <f t="shared" si="94"/>
        <v>0</v>
      </c>
      <c r="AS44" s="79"/>
      <c r="AT44" s="78"/>
      <c r="AU44" s="64">
        <f t="shared" si="95"/>
        <v>0</v>
      </c>
      <c r="AV44" s="79"/>
      <c r="AW44" s="78"/>
      <c r="AX44" s="64">
        <f t="shared" si="96"/>
        <v>0</v>
      </c>
      <c r="AY44" s="79"/>
      <c r="AZ44" s="76"/>
      <c r="BA44" s="67">
        <f>SUM(G43:G48,J43:J48,M43:M48,P43:P48,S43:S48,V43:V48,Y43:Y48,AB43:AB48,AE43:AE48,AH43:AH48,AK43:AK48,AZ43:AZ48,AN43:AN48,AQ43:AQ48)</f>
        <v>1908000</v>
      </c>
    </row>
    <row r="45" spans="1:53" ht="15.75" customHeight="1">
      <c r="A45" s="627"/>
      <c r="B45" s="611"/>
      <c r="C45" s="613"/>
      <c r="D45" s="625"/>
      <c r="E45" s="629"/>
      <c r="F45" s="75" t="s">
        <v>36</v>
      </c>
      <c r="G45" s="78"/>
      <c r="H45" s="64">
        <f t="shared" si="82"/>
        <v>0</v>
      </c>
      <c r="I45" s="79"/>
      <c r="J45" s="78"/>
      <c r="K45" s="64">
        <f t="shared" si="83"/>
        <v>0</v>
      </c>
      <c r="L45" s="79"/>
      <c r="M45" s="78"/>
      <c r="N45" s="64">
        <f t="shared" si="84"/>
        <v>0</v>
      </c>
      <c r="O45" s="79"/>
      <c r="P45" s="78">
        <v>107819</v>
      </c>
      <c r="Q45" s="64">
        <f t="shared" si="85"/>
        <v>0</v>
      </c>
      <c r="R45" s="79">
        <v>107819</v>
      </c>
      <c r="S45" s="78"/>
      <c r="T45" s="64">
        <f t="shared" si="86"/>
        <v>0</v>
      </c>
      <c r="U45" s="79"/>
      <c r="V45" s="78"/>
      <c r="W45" s="64">
        <f t="shared" si="87"/>
        <v>0</v>
      </c>
      <c r="X45" s="93"/>
      <c r="Y45" s="78"/>
      <c r="Z45" s="64">
        <f t="shared" si="88"/>
        <v>0</v>
      </c>
      <c r="AA45" s="79"/>
      <c r="AB45" s="78"/>
      <c r="AC45" s="64">
        <f t="shared" si="89"/>
        <v>0</v>
      </c>
      <c r="AD45" s="79"/>
      <c r="AE45" s="78"/>
      <c r="AF45" s="64">
        <f t="shared" si="90"/>
        <v>0</v>
      </c>
      <c r="AG45" s="79"/>
      <c r="AH45" s="78"/>
      <c r="AI45" s="64">
        <f t="shared" si="91"/>
        <v>0</v>
      </c>
      <c r="AJ45" s="79"/>
      <c r="AK45" s="78"/>
      <c r="AL45" s="64">
        <f t="shared" si="92"/>
        <v>0</v>
      </c>
      <c r="AM45" s="79"/>
      <c r="AN45" s="78"/>
      <c r="AO45" s="64">
        <f t="shared" si="93"/>
        <v>0</v>
      </c>
      <c r="AP45" s="79"/>
      <c r="AQ45" s="78"/>
      <c r="AR45" s="64">
        <f t="shared" si="94"/>
        <v>0</v>
      </c>
      <c r="AS45" s="79"/>
      <c r="AT45" s="78"/>
      <c r="AU45" s="64">
        <f t="shared" si="95"/>
        <v>0</v>
      </c>
      <c r="AV45" s="79"/>
      <c r="AW45" s="78"/>
      <c r="AX45" s="64">
        <f t="shared" si="96"/>
        <v>0</v>
      </c>
      <c r="AY45" s="79"/>
      <c r="AZ45" s="76"/>
      <c r="BA45" s="68" t="s">
        <v>37</v>
      </c>
    </row>
    <row r="46" spans="1:53" ht="13.5" customHeight="1">
      <c r="A46" s="627"/>
      <c r="B46" s="611"/>
      <c r="C46" s="613"/>
      <c r="D46" s="625"/>
      <c r="E46" s="629"/>
      <c r="F46" s="75" t="s">
        <v>38</v>
      </c>
      <c r="G46" s="78"/>
      <c r="H46" s="64">
        <f t="shared" si="82"/>
        <v>0</v>
      </c>
      <c r="I46" s="79"/>
      <c r="J46" s="78"/>
      <c r="K46" s="64">
        <f t="shared" si="83"/>
        <v>0</v>
      </c>
      <c r="L46" s="79"/>
      <c r="M46" s="78"/>
      <c r="N46" s="64">
        <f t="shared" si="84"/>
        <v>0</v>
      </c>
      <c r="O46" s="79"/>
      <c r="P46" s="78"/>
      <c r="Q46" s="64">
        <f t="shared" si="85"/>
        <v>0</v>
      </c>
      <c r="R46" s="79"/>
      <c r="S46" s="78"/>
      <c r="T46" s="64">
        <f t="shared" si="86"/>
        <v>0</v>
      </c>
      <c r="U46" s="93"/>
      <c r="V46" s="78">
        <f>SUM(156181+60000)</f>
        <v>216181</v>
      </c>
      <c r="W46" s="64">
        <f t="shared" si="87"/>
        <v>13781</v>
      </c>
      <c r="X46" s="93">
        <v>202400</v>
      </c>
      <c r="Y46" s="78"/>
      <c r="Z46" s="64">
        <f t="shared" si="88"/>
        <v>0</v>
      </c>
      <c r="AA46" s="79"/>
      <c r="AB46" s="78"/>
      <c r="AC46" s="64">
        <f t="shared" si="89"/>
        <v>0</v>
      </c>
      <c r="AD46" s="79"/>
      <c r="AE46" s="78"/>
      <c r="AF46" s="64">
        <f t="shared" si="90"/>
        <v>0</v>
      </c>
      <c r="AG46" s="79"/>
      <c r="AH46" s="78"/>
      <c r="AI46" s="64">
        <f t="shared" si="91"/>
        <v>0</v>
      </c>
      <c r="AJ46" s="79"/>
      <c r="AK46" s="78"/>
      <c r="AL46" s="64">
        <f t="shared" si="92"/>
        <v>0</v>
      </c>
      <c r="AM46" s="79"/>
      <c r="AN46" s="78"/>
      <c r="AO46" s="64">
        <f t="shared" si="93"/>
        <v>0</v>
      </c>
      <c r="AP46" s="79"/>
      <c r="AQ46" s="78"/>
      <c r="AR46" s="64">
        <f t="shared" si="94"/>
        <v>0</v>
      </c>
      <c r="AS46" s="79"/>
      <c r="AT46" s="78"/>
      <c r="AU46" s="64">
        <f t="shared" si="95"/>
        <v>0</v>
      </c>
      <c r="AV46" s="79"/>
      <c r="AW46" s="78"/>
      <c r="AX46" s="64">
        <f t="shared" si="96"/>
        <v>0</v>
      </c>
      <c r="AY46" s="79"/>
      <c r="AZ46" s="76"/>
      <c r="BA46" s="67">
        <f>SUM(H43:H48,K43:K48,N43:N48,Q43:Q48,T43:T48,W43:W48,Z43:Z48,AC43:AC48,AF43:AF48,AI43:AI48,AL43:AL48)</f>
        <v>365781</v>
      </c>
    </row>
    <row r="47" spans="1:53" ht="13.5" customHeight="1">
      <c r="A47" s="627"/>
      <c r="B47" s="611"/>
      <c r="C47" s="613"/>
      <c r="D47" s="625"/>
      <c r="E47" s="629"/>
      <c r="F47" s="75" t="s">
        <v>39</v>
      </c>
      <c r="G47" s="78"/>
      <c r="H47" s="64">
        <f t="shared" si="82"/>
        <v>0</v>
      </c>
      <c r="I47" s="79"/>
      <c r="J47" s="78"/>
      <c r="K47" s="64">
        <f t="shared" si="83"/>
        <v>0</v>
      </c>
      <c r="L47" s="79"/>
      <c r="M47" s="78"/>
      <c r="N47" s="64">
        <f t="shared" si="84"/>
        <v>0</v>
      </c>
      <c r="O47" s="79"/>
      <c r="P47" s="78"/>
      <c r="Q47" s="64">
        <f t="shared" si="85"/>
        <v>0</v>
      </c>
      <c r="R47" s="79"/>
      <c r="S47" s="78"/>
      <c r="T47" s="64">
        <f t="shared" si="86"/>
        <v>0</v>
      </c>
      <c r="U47" s="79"/>
      <c r="V47" s="78"/>
      <c r="W47" s="64">
        <f t="shared" si="87"/>
        <v>0</v>
      </c>
      <c r="X47" s="93"/>
      <c r="Y47" s="78"/>
      <c r="Z47" s="64">
        <f t="shared" si="88"/>
        <v>0</v>
      </c>
      <c r="AA47" s="93"/>
      <c r="AB47" s="145"/>
      <c r="AC47" s="146">
        <f t="shared" si="89"/>
        <v>0</v>
      </c>
      <c r="AD47" s="79"/>
      <c r="AE47" s="78"/>
      <c r="AF47" s="64">
        <f t="shared" si="90"/>
        <v>0</v>
      </c>
      <c r="AG47" s="79"/>
      <c r="AH47" s="131"/>
      <c r="AI47" s="132">
        <f t="shared" si="91"/>
        <v>0</v>
      </c>
      <c r="AJ47" s="133"/>
      <c r="AK47" s="415">
        <v>352000</v>
      </c>
      <c r="AL47" s="416">
        <f t="shared" si="92"/>
        <v>352000</v>
      </c>
      <c r="AM47" s="417"/>
      <c r="AN47" s="78"/>
      <c r="AO47" s="64">
        <f t="shared" si="93"/>
        <v>0</v>
      </c>
      <c r="AP47" s="79"/>
      <c r="AQ47" s="78"/>
      <c r="AR47" s="64">
        <f t="shared" si="94"/>
        <v>0</v>
      </c>
      <c r="AS47" s="79"/>
      <c r="AT47" s="78"/>
      <c r="AU47" s="64">
        <f t="shared" si="95"/>
        <v>0</v>
      </c>
      <c r="AV47" s="79"/>
      <c r="AW47" s="78"/>
      <c r="AX47" s="64">
        <f t="shared" si="96"/>
        <v>0</v>
      </c>
      <c r="AY47" s="79"/>
      <c r="AZ47" s="76"/>
      <c r="BA47" s="68" t="s">
        <v>40</v>
      </c>
    </row>
    <row r="48" spans="1:53" ht="13.5" customHeight="1">
      <c r="A48" s="738"/>
      <c r="B48" s="734"/>
      <c r="C48" s="735"/>
      <c r="D48" s="739"/>
      <c r="E48" s="740"/>
      <c r="F48" s="75" t="s">
        <v>42</v>
      </c>
      <c r="G48" s="78"/>
      <c r="H48" s="64">
        <f t="shared" si="82"/>
        <v>0</v>
      </c>
      <c r="I48" s="79"/>
      <c r="J48" s="78"/>
      <c r="K48" s="64">
        <f t="shared" si="83"/>
        <v>0</v>
      </c>
      <c r="L48" s="79"/>
      <c r="M48" s="78"/>
      <c r="N48" s="64">
        <f t="shared" si="84"/>
        <v>0</v>
      </c>
      <c r="O48" s="79"/>
      <c r="P48" s="78"/>
      <c r="Q48" s="64">
        <f t="shared" si="85"/>
        <v>0</v>
      </c>
      <c r="R48" s="79"/>
      <c r="S48" s="78"/>
      <c r="T48" s="64">
        <f t="shared" si="86"/>
        <v>0</v>
      </c>
      <c r="U48" s="79"/>
      <c r="V48" s="78"/>
      <c r="W48" s="64">
        <f t="shared" si="87"/>
        <v>0</v>
      </c>
      <c r="X48" s="93"/>
      <c r="Y48" s="78"/>
      <c r="Z48" s="64">
        <f t="shared" si="88"/>
        <v>0</v>
      </c>
      <c r="AA48" s="79"/>
      <c r="AB48" s="78"/>
      <c r="AC48" s="64">
        <f t="shared" si="89"/>
        <v>0</v>
      </c>
      <c r="AD48" s="79"/>
      <c r="AE48" s="78"/>
      <c r="AF48" s="64">
        <f t="shared" si="90"/>
        <v>0</v>
      </c>
      <c r="AG48" s="79"/>
      <c r="AH48" s="78"/>
      <c r="AI48" s="64">
        <f t="shared" si="91"/>
        <v>0</v>
      </c>
      <c r="AJ48" s="79"/>
      <c r="AK48" s="131"/>
      <c r="AL48" s="132">
        <f t="shared" si="92"/>
        <v>0</v>
      </c>
      <c r="AM48" s="133"/>
      <c r="AN48" s="415">
        <v>1232000</v>
      </c>
      <c r="AO48" s="416">
        <f t="shared" si="93"/>
        <v>1232000</v>
      </c>
      <c r="AP48" s="417"/>
      <c r="AQ48" s="78"/>
      <c r="AR48" s="64">
        <f t="shared" si="94"/>
        <v>0</v>
      </c>
      <c r="AS48" s="79"/>
      <c r="AT48" s="78"/>
      <c r="AU48" s="64">
        <f t="shared" si="95"/>
        <v>0</v>
      </c>
      <c r="AV48" s="79"/>
      <c r="AW48" s="78"/>
      <c r="AX48" s="64">
        <f t="shared" si="96"/>
        <v>0</v>
      </c>
      <c r="AY48" s="79"/>
      <c r="AZ48" s="76"/>
      <c r="BA48" s="67">
        <f>SUM(I43:I48,L43:L48,O43:O48,R43:R48,U43:U48,X43:X48,AA43:AA48,AD43:AD48,AG43:AG48,AJ43:AJ48,AM43:AM48,AP43:AP48,AS43:AS48)</f>
        <v>310219</v>
      </c>
    </row>
    <row r="49" spans="1:53" ht="15" customHeight="1">
      <c r="A49" s="477" t="s">
        <v>24</v>
      </c>
      <c r="B49" s="467" t="s">
        <v>20</v>
      </c>
      <c r="C49" s="467" t="s">
        <v>21</v>
      </c>
      <c r="D49" s="467" t="s">
        <v>212</v>
      </c>
      <c r="E49" s="467" t="s">
        <v>23</v>
      </c>
      <c r="F49" s="480" t="s">
        <v>25</v>
      </c>
      <c r="G49" s="459" t="s">
        <v>26</v>
      </c>
      <c r="H49" s="449" t="s">
        <v>27</v>
      </c>
      <c r="I49" s="451" t="s">
        <v>28</v>
      </c>
      <c r="J49" s="459" t="s">
        <v>26</v>
      </c>
      <c r="K49" s="449" t="s">
        <v>27</v>
      </c>
      <c r="L49" s="451" t="s">
        <v>28</v>
      </c>
      <c r="M49" s="459" t="s">
        <v>26</v>
      </c>
      <c r="N49" s="449" t="s">
        <v>27</v>
      </c>
      <c r="O49" s="451" t="s">
        <v>28</v>
      </c>
      <c r="P49" s="459" t="s">
        <v>26</v>
      </c>
      <c r="Q49" s="449" t="s">
        <v>27</v>
      </c>
      <c r="R49" s="451" t="s">
        <v>28</v>
      </c>
      <c r="S49" s="459" t="s">
        <v>26</v>
      </c>
      <c r="T49" s="449" t="s">
        <v>27</v>
      </c>
      <c r="U49" s="451" t="s">
        <v>28</v>
      </c>
      <c r="V49" s="459" t="s">
        <v>26</v>
      </c>
      <c r="W49" s="449" t="s">
        <v>27</v>
      </c>
      <c r="X49" s="473" t="s">
        <v>28</v>
      </c>
      <c r="Y49" s="459" t="s">
        <v>26</v>
      </c>
      <c r="Z49" s="449" t="s">
        <v>27</v>
      </c>
      <c r="AA49" s="451" t="s">
        <v>28</v>
      </c>
      <c r="AB49" s="459" t="s">
        <v>26</v>
      </c>
      <c r="AC49" s="449" t="s">
        <v>27</v>
      </c>
      <c r="AD49" s="451" t="s">
        <v>28</v>
      </c>
      <c r="AE49" s="459" t="s">
        <v>26</v>
      </c>
      <c r="AF49" s="449" t="s">
        <v>27</v>
      </c>
      <c r="AG49" s="451" t="s">
        <v>28</v>
      </c>
      <c r="AH49" s="459" t="s">
        <v>26</v>
      </c>
      <c r="AI49" s="449" t="s">
        <v>27</v>
      </c>
      <c r="AJ49" s="451" t="s">
        <v>28</v>
      </c>
      <c r="AK49" s="459" t="s">
        <v>26</v>
      </c>
      <c r="AL49" s="449" t="s">
        <v>27</v>
      </c>
      <c r="AM49" s="451" t="s">
        <v>28</v>
      </c>
      <c r="AN49" s="459" t="s">
        <v>26</v>
      </c>
      <c r="AO49" s="449" t="s">
        <v>27</v>
      </c>
      <c r="AP49" s="451" t="s">
        <v>28</v>
      </c>
      <c r="AQ49" s="459" t="s">
        <v>26</v>
      </c>
      <c r="AR49" s="449" t="s">
        <v>27</v>
      </c>
      <c r="AS49" s="451" t="s">
        <v>28</v>
      </c>
      <c r="AT49" s="459" t="s">
        <v>26</v>
      </c>
      <c r="AU49" s="449" t="s">
        <v>27</v>
      </c>
      <c r="AV49" s="451" t="s">
        <v>28</v>
      </c>
      <c r="AW49" s="459" t="s">
        <v>26</v>
      </c>
      <c r="AX49" s="449" t="s">
        <v>27</v>
      </c>
      <c r="AY49" s="451" t="s">
        <v>28</v>
      </c>
      <c r="AZ49" s="475" t="s">
        <v>26</v>
      </c>
      <c r="BA49" s="482" t="s">
        <v>29</v>
      </c>
    </row>
    <row r="50" spans="1:53" ht="15" customHeight="1">
      <c r="A50" s="626" t="s">
        <v>82</v>
      </c>
      <c r="B50" s="610" t="s">
        <v>297</v>
      </c>
      <c r="C50" s="612">
        <v>162</v>
      </c>
      <c r="D50" s="624" t="s">
        <v>298</v>
      </c>
      <c r="E50" s="628" t="s">
        <v>299</v>
      </c>
      <c r="F50" s="75" t="s">
        <v>33</v>
      </c>
      <c r="G50" s="78"/>
      <c r="H50" s="64">
        <f t="shared" ref="H50:H51" si="97">G50-I50</f>
        <v>0</v>
      </c>
      <c r="I50" s="79"/>
      <c r="J50" s="78"/>
      <c r="K50" s="64">
        <f t="shared" ref="K50:K51" si="98">J50-L50</f>
        <v>0</v>
      </c>
      <c r="L50" s="79"/>
      <c r="M50" s="78"/>
      <c r="N50" s="64">
        <f t="shared" ref="N50:N51" si="99">M50-O50</f>
        <v>0</v>
      </c>
      <c r="O50" s="79"/>
      <c r="P50" s="78"/>
      <c r="Q50" s="64">
        <f t="shared" ref="Q50:Q51" si="100">P50-R50</f>
        <v>0</v>
      </c>
      <c r="R50" s="79"/>
      <c r="S50" s="78"/>
      <c r="T50" s="64">
        <f t="shared" ref="T50:T51" si="101">S50-U50</f>
        <v>0</v>
      </c>
      <c r="U50" s="79"/>
      <c r="V50" s="78"/>
      <c r="W50" s="64">
        <f t="shared" ref="W50:W51" si="102">V50-X50</f>
        <v>0</v>
      </c>
      <c r="X50" s="93"/>
      <c r="Y50" s="78"/>
      <c r="Z50" s="64">
        <f t="shared" ref="Z50:Z51" si="103">Y50-AA50</f>
        <v>0</v>
      </c>
      <c r="AA50" s="79"/>
      <c r="AB50" s="78"/>
      <c r="AC50" s="64">
        <f t="shared" ref="AC50:AC51" si="104">AB50-AD50</f>
        <v>0</v>
      </c>
      <c r="AD50" s="79"/>
      <c r="AE50" s="78"/>
      <c r="AF50" s="64">
        <f t="shared" ref="AF50:AF51" si="105">AE50-AG50</f>
        <v>0</v>
      </c>
      <c r="AG50" s="79"/>
      <c r="AH50" s="78"/>
      <c r="AI50" s="64">
        <f t="shared" ref="AI50:AI51" si="106">AH50-AJ50</f>
        <v>0</v>
      </c>
      <c r="AJ50" s="79"/>
      <c r="AK50" s="78"/>
      <c r="AL50" s="64">
        <f t="shared" ref="AL50:AL51" si="107">AK50-AM50</f>
        <v>0</v>
      </c>
      <c r="AM50" s="79"/>
      <c r="AN50" s="78"/>
      <c r="AO50" s="64">
        <f t="shared" ref="AO50:AO51" si="108">AN50-AP50</f>
        <v>0</v>
      </c>
      <c r="AP50" s="79"/>
      <c r="AQ50" s="78"/>
      <c r="AR50" s="64">
        <f t="shared" ref="AR50:AR51" si="109">AQ50-AS50</f>
        <v>0</v>
      </c>
      <c r="AS50" s="79"/>
      <c r="AT50" s="78"/>
      <c r="AU50" s="64">
        <f t="shared" ref="AU50:AU51" si="110">AT50-AV50</f>
        <v>0</v>
      </c>
      <c r="AV50" s="79"/>
      <c r="AW50" s="78"/>
      <c r="AX50" s="64">
        <f t="shared" ref="AX50:AX51" si="111">AW50-AY50</f>
        <v>0</v>
      </c>
      <c r="AY50" s="79"/>
      <c r="AZ50" s="76"/>
      <c r="BA50" s="66" t="s">
        <v>34</v>
      </c>
    </row>
    <row r="51" spans="1:53">
      <c r="A51" s="738"/>
      <c r="B51" s="734"/>
      <c r="C51" s="735"/>
      <c r="D51" s="739"/>
      <c r="E51" s="740"/>
      <c r="F51" s="75" t="s">
        <v>43</v>
      </c>
      <c r="G51" s="78">
        <v>1010000</v>
      </c>
      <c r="H51" s="64">
        <f t="shared" si="97"/>
        <v>0</v>
      </c>
      <c r="I51" s="79">
        <v>1010000</v>
      </c>
      <c r="J51" s="78">
        <v>1060500</v>
      </c>
      <c r="K51" s="64">
        <f t="shared" si="98"/>
        <v>0</v>
      </c>
      <c r="L51" s="79">
        <v>1060500</v>
      </c>
      <c r="M51" s="78">
        <v>1092315</v>
      </c>
      <c r="N51" s="64">
        <f t="shared" si="99"/>
        <v>0</v>
      </c>
      <c r="O51" s="79">
        <v>1092315</v>
      </c>
      <c r="P51" s="78">
        <v>1113532</v>
      </c>
      <c r="Q51" s="64">
        <f t="shared" si="100"/>
        <v>0</v>
      </c>
      <c r="R51" s="79">
        <v>1113532</v>
      </c>
      <c r="S51" s="78">
        <v>1146938</v>
      </c>
      <c r="T51" s="64">
        <f t="shared" si="101"/>
        <v>0</v>
      </c>
      <c r="U51" s="79">
        <v>1146938</v>
      </c>
      <c r="V51" s="78">
        <v>1181346</v>
      </c>
      <c r="W51" s="64">
        <f t="shared" si="102"/>
        <v>0</v>
      </c>
      <c r="X51" s="93">
        <v>1181346</v>
      </c>
      <c r="Y51" s="78">
        <v>1181346</v>
      </c>
      <c r="Z51" s="64">
        <f t="shared" si="103"/>
        <v>0</v>
      </c>
      <c r="AA51" s="79">
        <v>1181346</v>
      </c>
      <c r="AB51" s="78">
        <v>1204973</v>
      </c>
      <c r="AC51" s="64">
        <f t="shared" si="104"/>
        <v>0</v>
      </c>
      <c r="AD51" s="79">
        <v>1204973</v>
      </c>
      <c r="AE51" s="78">
        <v>977000</v>
      </c>
      <c r="AF51" s="64">
        <f t="shared" si="105"/>
        <v>0</v>
      </c>
      <c r="AG51" s="79">
        <v>977000</v>
      </c>
      <c r="AH51" s="131">
        <v>996540</v>
      </c>
      <c r="AI51" s="64">
        <f t="shared" si="106"/>
        <v>0</v>
      </c>
      <c r="AJ51" s="133">
        <v>996540</v>
      </c>
      <c r="AK51" s="131">
        <v>673000</v>
      </c>
      <c r="AL51" s="64">
        <f t="shared" si="107"/>
        <v>673000</v>
      </c>
      <c r="AM51" s="79"/>
      <c r="AN51" s="131">
        <v>686460</v>
      </c>
      <c r="AO51" s="132">
        <f t="shared" si="108"/>
        <v>686460</v>
      </c>
      <c r="AP51" s="133"/>
      <c r="AQ51" s="131">
        <v>700189</v>
      </c>
      <c r="AR51" s="132">
        <f t="shared" si="109"/>
        <v>700189</v>
      </c>
      <c r="AS51" s="133"/>
      <c r="AT51" s="131"/>
      <c r="AU51" s="132">
        <f t="shared" si="110"/>
        <v>0</v>
      </c>
      <c r="AV51" s="133"/>
      <c r="AW51" s="131"/>
      <c r="AX51" s="132">
        <f t="shared" si="111"/>
        <v>0</v>
      </c>
      <c r="AY51" s="133"/>
      <c r="AZ51" s="76"/>
      <c r="BA51" s="68" t="s">
        <v>44</v>
      </c>
    </row>
    <row r="52" spans="1:53" ht="15" customHeight="1">
      <c r="A52" s="477" t="s">
        <v>24</v>
      </c>
      <c r="B52" s="467" t="s">
        <v>20</v>
      </c>
      <c r="C52" s="467" t="s">
        <v>21</v>
      </c>
      <c r="D52" s="467" t="s">
        <v>212</v>
      </c>
      <c r="E52" s="467" t="s">
        <v>23</v>
      </c>
      <c r="F52" s="480" t="s">
        <v>25</v>
      </c>
      <c r="G52" s="459" t="s">
        <v>26</v>
      </c>
      <c r="H52" s="449" t="s">
        <v>27</v>
      </c>
      <c r="I52" s="451" t="s">
        <v>28</v>
      </c>
      <c r="J52" s="459" t="s">
        <v>26</v>
      </c>
      <c r="K52" s="449" t="s">
        <v>27</v>
      </c>
      <c r="L52" s="451" t="s">
        <v>28</v>
      </c>
      <c r="M52" s="459" t="s">
        <v>26</v>
      </c>
      <c r="N52" s="449" t="s">
        <v>27</v>
      </c>
      <c r="O52" s="451" t="s">
        <v>28</v>
      </c>
      <c r="P52" s="459" t="s">
        <v>26</v>
      </c>
      <c r="Q52" s="449" t="s">
        <v>27</v>
      </c>
      <c r="R52" s="451" t="s">
        <v>28</v>
      </c>
      <c r="S52" s="459" t="s">
        <v>26</v>
      </c>
      <c r="T52" s="449" t="s">
        <v>27</v>
      </c>
      <c r="U52" s="451" t="s">
        <v>28</v>
      </c>
      <c r="V52" s="459" t="s">
        <v>26</v>
      </c>
      <c r="W52" s="449" t="s">
        <v>27</v>
      </c>
      <c r="X52" s="473" t="s">
        <v>28</v>
      </c>
      <c r="Y52" s="459" t="s">
        <v>26</v>
      </c>
      <c r="Z52" s="449" t="s">
        <v>27</v>
      </c>
      <c r="AA52" s="451" t="s">
        <v>28</v>
      </c>
      <c r="AB52" s="459" t="s">
        <v>26</v>
      </c>
      <c r="AC52" s="449" t="s">
        <v>27</v>
      </c>
      <c r="AD52" s="451" t="s">
        <v>28</v>
      </c>
      <c r="AE52" s="459" t="s">
        <v>26</v>
      </c>
      <c r="AF52" s="449" t="s">
        <v>27</v>
      </c>
      <c r="AG52" s="451" t="s">
        <v>28</v>
      </c>
      <c r="AH52" s="459" t="s">
        <v>26</v>
      </c>
      <c r="AI52" s="449" t="s">
        <v>27</v>
      </c>
      <c r="AJ52" s="451" t="s">
        <v>28</v>
      </c>
      <c r="AK52" s="459" t="s">
        <v>26</v>
      </c>
      <c r="AL52" s="449" t="s">
        <v>27</v>
      </c>
      <c r="AM52" s="451" t="s">
        <v>28</v>
      </c>
      <c r="AN52" s="459" t="s">
        <v>26</v>
      </c>
      <c r="AO52" s="449" t="s">
        <v>27</v>
      </c>
      <c r="AP52" s="451" t="s">
        <v>28</v>
      </c>
      <c r="AQ52" s="459" t="s">
        <v>26</v>
      </c>
      <c r="AR52" s="449" t="s">
        <v>27</v>
      </c>
      <c r="AS52" s="451" t="s">
        <v>28</v>
      </c>
      <c r="AT52" s="459" t="s">
        <v>26</v>
      </c>
      <c r="AU52" s="449" t="s">
        <v>27</v>
      </c>
      <c r="AV52" s="451" t="s">
        <v>28</v>
      </c>
      <c r="AW52" s="459" t="s">
        <v>26</v>
      </c>
      <c r="AX52" s="449" t="s">
        <v>27</v>
      </c>
      <c r="AY52" s="451" t="s">
        <v>28</v>
      </c>
      <c r="AZ52" s="475" t="s">
        <v>26</v>
      </c>
      <c r="BA52" s="482" t="s">
        <v>29</v>
      </c>
    </row>
    <row r="53" spans="1:53" ht="15" customHeight="1">
      <c r="A53" s="626" t="s">
        <v>259</v>
      </c>
      <c r="B53" s="610" t="s">
        <v>300</v>
      </c>
      <c r="C53" s="612">
        <v>188</v>
      </c>
      <c r="D53" s="624" t="s">
        <v>301</v>
      </c>
      <c r="E53" s="628" t="s">
        <v>302</v>
      </c>
      <c r="F53" s="75" t="s">
        <v>33</v>
      </c>
      <c r="G53" s="78"/>
      <c r="H53" s="64">
        <f t="shared" ref="H53:H58" si="112">G53-I53</f>
        <v>0</v>
      </c>
      <c r="I53" s="79"/>
      <c r="J53" s="78"/>
      <c r="K53" s="64">
        <f t="shared" ref="K53:K58" si="113">J53-L53</f>
        <v>0</v>
      </c>
      <c r="L53" s="79"/>
      <c r="M53" s="78"/>
      <c r="N53" s="64">
        <f t="shared" ref="N53:N58" si="114">M53-O53</f>
        <v>0</v>
      </c>
      <c r="O53" s="79"/>
      <c r="P53" s="78"/>
      <c r="Q53" s="64">
        <f t="shared" ref="Q53:Q58" si="115">P53-R53</f>
        <v>0</v>
      </c>
      <c r="R53" s="79"/>
      <c r="S53" s="78"/>
      <c r="T53" s="64">
        <f t="shared" ref="T53:T58" si="116">S53-U53</f>
        <v>0</v>
      </c>
      <c r="U53" s="79"/>
      <c r="V53" s="78"/>
      <c r="W53" s="64">
        <f t="shared" ref="W53:W58" si="117">V53-X53</f>
        <v>0</v>
      </c>
      <c r="X53" s="93"/>
      <c r="Y53" s="78"/>
      <c r="Z53" s="64">
        <f t="shared" ref="Z53:Z58" si="118">Y53-AA53</f>
        <v>0</v>
      </c>
      <c r="AA53" s="79"/>
      <c r="AB53" s="78"/>
      <c r="AC53" s="64">
        <f t="shared" ref="AC53:AC58" si="119">AB53-AD53</f>
        <v>0</v>
      </c>
      <c r="AD53" s="79"/>
      <c r="AE53" s="78"/>
      <c r="AF53" s="64">
        <f t="shared" ref="AF53:AF58" si="120">AE53-AG53</f>
        <v>0</v>
      </c>
      <c r="AG53" s="79"/>
      <c r="AH53" s="78"/>
      <c r="AI53" s="64">
        <f t="shared" ref="AI53:AI58" si="121">AH53-AJ53</f>
        <v>0</v>
      </c>
      <c r="AJ53" s="79"/>
      <c r="AK53" s="78"/>
      <c r="AL53" s="64">
        <f t="shared" ref="AL53:AL58" si="122">AK53-AM53</f>
        <v>0</v>
      </c>
      <c r="AM53" s="79"/>
      <c r="AN53" s="78"/>
      <c r="AO53" s="64">
        <f t="shared" ref="AO53:AO58" si="123">AN53-AP53</f>
        <v>0</v>
      </c>
      <c r="AP53" s="79"/>
      <c r="AQ53" s="78"/>
      <c r="AR53" s="64">
        <f t="shared" ref="AR53:AR58" si="124">AQ53-AS53</f>
        <v>0</v>
      </c>
      <c r="AS53" s="79"/>
      <c r="AT53" s="78"/>
      <c r="AU53" s="64">
        <f t="shared" ref="AU53:AU58" si="125">AT53-AV53</f>
        <v>0</v>
      </c>
      <c r="AV53" s="79"/>
      <c r="AW53" s="78"/>
      <c r="AX53" s="64">
        <f t="shared" ref="AX53:AX58" si="126">AW53-AY53</f>
        <v>0</v>
      </c>
      <c r="AY53" s="79"/>
      <c r="AZ53" s="76"/>
      <c r="BA53" s="66" t="s">
        <v>34</v>
      </c>
    </row>
    <row r="54" spans="1:53">
      <c r="A54" s="627"/>
      <c r="B54" s="611"/>
      <c r="C54" s="613"/>
      <c r="D54" s="625"/>
      <c r="E54" s="629"/>
      <c r="F54" s="75" t="s">
        <v>35</v>
      </c>
      <c r="G54" s="78"/>
      <c r="H54" s="64">
        <f t="shared" si="112"/>
        <v>0</v>
      </c>
      <c r="I54" s="79"/>
      <c r="J54" s="78"/>
      <c r="K54" s="64">
        <f t="shared" si="113"/>
        <v>0</v>
      </c>
      <c r="L54" s="79"/>
      <c r="M54" s="78"/>
      <c r="N54" s="64">
        <f t="shared" si="114"/>
        <v>0</v>
      </c>
      <c r="O54" s="79"/>
      <c r="P54" s="78"/>
      <c r="Q54" s="64">
        <f t="shared" si="115"/>
        <v>0</v>
      </c>
      <c r="R54" s="79"/>
      <c r="S54" s="78"/>
      <c r="T54" s="64">
        <f t="shared" si="116"/>
        <v>0</v>
      </c>
      <c r="U54" s="79"/>
      <c r="V54" s="78"/>
      <c r="W54" s="64">
        <f t="shared" si="117"/>
        <v>0</v>
      </c>
      <c r="X54" s="93"/>
      <c r="Y54" s="78"/>
      <c r="Z54" s="64">
        <f t="shared" si="118"/>
        <v>0</v>
      </c>
      <c r="AA54" s="79"/>
      <c r="AB54" s="78"/>
      <c r="AC54" s="64">
        <f t="shared" si="119"/>
        <v>0</v>
      </c>
      <c r="AD54" s="79"/>
      <c r="AE54" s="78"/>
      <c r="AF54" s="64">
        <f t="shared" si="120"/>
        <v>0</v>
      </c>
      <c r="AG54" s="79"/>
      <c r="AH54" s="78"/>
      <c r="AI54" s="64">
        <f t="shared" si="121"/>
        <v>0</v>
      </c>
      <c r="AJ54" s="79"/>
      <c r="AK54" s="78"/>
      <c r="AL54" s="64">
        <f t="shared" si="122"/>
        <v>0</v>
      </c>
      <c r="AM54" s="79"/>
      <c r="AN54" s="78"/>
      <c r="AO54" s="64">
        <f t="shared" si="123"/>
        <v>0</v>
      </c>
      <c r="AP54" s="79"/>
      <c r="AQ54" s="78"/>
      <c r="AR54" s="64">
        <f t="shared" si="124"/>
        <v>0</v>
      </c>
      <c r="AS54" s="79"/>
      <c r="AT54" s="78"/>
      <c r="AU54" s="64">
        <f t="shared" si="125"/>
        <v>0</v>
      </c>
      <c r="AV54" s="79"/>
      <c r="AW54" s="78"/>
      <c r="AX54" s="64">
        <f t="shared" si="126"/>
        <v>0</v>
      </c>
      <c r="AY54" s="79"/>
      <c r="AZ54" s="76"/>
      <c r="BA54" s="67">
        <f>SUM(G53:G58,J53:J58,M53:M58,P53:P58,S53:S58,V53:V58,Y53:Y58,AB53:AB58,AE53:AE58,AH53:AH58,AK53:AK58,AZ53:AZ58,AN53:AN58,AQ53:AQ58)</f>
        <v>16324000</v>
      </c>
    </row>
    <row r="55" spans="1:53">
      <c r="A55" s="627"/>
      <c r="B55" s="611"/>
      <c r="C55" s="613"/>
      <c r="D55" s="625"/>
      <c r="E55" s="629"/>
      <c r="F55" s="75" t="s">
        <v>36</v>
      </c>
      <c r="G55" s="78">
        <v>250000</v>
      </c>
      <c r="H55" s="64">
        <f t="shared" si="112"/>
        <v>0</v>
      </c>
      <c r="I55" s="79">
        <v>250000</v>
      </c>
      <c r="J55" s="78"/>
      <c r="K55" s="64">
        <f t="shared" si="113"/>
        <v>0</v>
      </c>
      <c r="L55" s="79"/>
      <c r="M55" s="78"/>
      <c r="N55" s="64">
        <f t="shared" si="114"/>
        <v>0</v>
      </c>
      <c r="O55" s="79"/>
      <c r="P55" s="78"/>
      <c r="Q55" s="64">
        <f t="shared" si="115"/>
        <v>0</v>
      </c>
      <c r="R55" s="79"/>
      <c r="S55" s="78"/>
      <c r="T55" s="64">
        <f t="shared" si="116"/>
        <v>0</v>
      </c>
      <c r="U55" s="79"/>
      <c r="V55" s="78"/>
      <c r="W55" s="64">
        <f t="shared" si="117"/>
        <v>0</v>
      </c>
      <c r="X55" s="93"/>
      <c r="Y55" s="78"/>
      <c r="Z55" s="64">
        <f t="shared" si="118"/>
        <v>0</v>
      </c>
      <c r="AA55" s="79"/>
      <c r="AB55" s="78"/>
      <c r="AC55" s="64">
        <f t="shared" si="119"/>
        <v>0</v>
      </c>
      <c r="AD55" s="79"/>
      <c r="AE55" s="78"/>
      <c r="AF55" s="64">
        <f t="shared" si="120"/>
        <v>0</v>
      </c>
      <c r="AG55" s="79"/>
      <c r="AH55" s="78">
        <v>256000</v>
      </c>
      <c r="AI55" s="64">
        <f t="shared" si="121"/>
        <v>0</v>
      </c>
      <c r="AJ55" s="79">
        <v>256000</v>
      </c>
      <c r="AK55" s="78"/>
      <c r="AL55" s="64">
        <f t="shared" si="122"/>
        <v>0</v>
      </c>
      <c r="AM55" s="79"/>
      <c r="AN55" s="78"/>
      <c r="AO55" s="64">
        <f t="shared" si="123"/>
        <v>0</v>
      </c>
      <c r="AP55" s="79"/>
      <c r="AQ55" s="78"/>
      <c r="AR55" s="64">
        <f t="shared" si="124"/>
        <v>0</v>
      </c>
      <c r="AS55" s="79"/>
      <c r="AT55" s="78"/>
      <c r="AU55" s="64">
        <f t="shared" si="125"/>
        <v>0</v>
      </c>
      <c r="AV55" s="79"/>
      <c r="AW55" s="78"/>
      <c r="AX55" s="64">
        <f t="shared" si="126"/>
        <v>0</v>
      </c>
      <c r="AY55" s="79"/>
      <c r="AZ55" s="76"/>
      <c r="BA55" s="68" t="s">
        <v>37</v>
      </c>
    </row>
    <row r="56" spans="1:53">
      <c r="A56" s="627"/>
      <c r="B56" s="611"/>
      <c r="C56" s="613"/>
      <c r="D56" s="625"/>
      <c r="E56" s="629"/>
      <c r="F56" s="75" t="s">
        <v>38</v>
      </c>
      <c r="G56" s="78">
        <v>1200000</v>
      </c>
      <c r="H56" s="64">
        <f t="shared" si="112"/>
        <v>0</v>
      </c>
      <c r="I56" s="79">
        <v>1200000</v>
      </c>
      <c r="J56" s="78"/>
      <c r="K56" s="64">
        <f t="shared" si="113"/>
        <v>0</v>
      </c>
      <c r="L56" s="79"/>
      <c r="M56" s="78"/>
      <c r="N56" s="64">
        <f t="shared" si="114"/>
        <v>0</v>
      </c>
      <c r="O56" s="79"/>
      <c r="P56" s="78"/>
      <c r="Q56" s="64">
        <f t="shared" si="115"/>
        <v>0</v>
      </c>
      <c r="R56" s="79"/>
      <c r="S56" s="78"/>
      <c r="T56" s="64">
        <f t="shared" si="116"/>
        <v>0</v>
      </c>
      <c r="U56" s="79"/>
      <c r="V56" s="78"/>
      <c r="W56" s="64">
        <f t="shared" si="117"/>
        <v>0</v>
      </c>
      <c r="X56" s="93"/>
      <c r="Y56" s="78"/>
      <c r="Z56" s="64">
        <f t="shared" si="118"/>
        <v>0</v>
      </c>
      <c r="AA56" s="79"/>
      <c r="AB56" s="78"/>
      <c r="AC56" s="64">
        <f t="shared" si="119"/>
        <v>0</v>
      </c>
      <c r="AD56" s="79"/>
      <c r="AE56" s="78"/>
      <c r="AF56" s="64">
        <f t="shared" si="120"/>
        <v>0</v>
      </c>
      <c r="AG56" s="79"/>
      <c r="AH56" s="78"/>
      <c r="AI56" s="64">
        <f t="shared" si="121"/>
        <v>0</v>
      </c>
      <c r="AJ56" s="79"/>
      <c r="AK56" s="78"/>
      <c r="AL56" s="64">
        <f t="shared" si="122"/>
        <v>0</v>
      </c>
      <c r="AM56" s="79"/>
      <c r="AN56" s="78"/>
      <c r="AO56" s="64">
        <f t="shared" si="123"/>
        <v>0</v>
      </c>
      <c r="AP56" s="79"/>
      <c r="AQ56" s="78"/>
      <c r="AR56" s="64">
        <f t="shared" si="124"/>
        <v>0</v>
      </c>
      <c r="AS56" s="79"/>
      <c r="AT56" s="78"/>
      <c r="AU56" s="64">
        <f t="shared" si="125"/>
        <v>0</v>
      </c>
      <c r="AV56" s="79"/>
      <c r="AW56" s="78"/>
      <c r="AX56" s="64">
        <f t="shared" si="126"/>
        <v>0</v>
      </c>
      <c r="AY56" s="79"/>
      <c r="AZ56" s="76"/>
      <c r="BA56" s="67">
        <f>SUM(H53:H58,K53:K58,N53:N58,Q53:Q58,T53:T58,W53:W58,Z53:Z58,AC53:AC58,Z53:Z58,AF53:AF58,AI53:AI58,AL53:AL58,AO53:AO58,AR53:AR58)</f>
        <v>11364000</v>
      </c>
    </row>
    <row r="57" spans="1:53">
      <c r="A57" s="627"/>
      <c r="B57" s="611"/>
      <c r="C57" s="613"/>
      <c r="D57" s="625"/>
      <c r="E57" s="629"/>
      <c r="F57" s="75" t="s">
        <v>39</v>
      </c>
      <c r="G57" s="78">
        <v>450000</v>
      </c>
      <c r="H57" s="64">
        <f t="shared" si="112"/>
        <v>0</v>
      </c>
      <c r="I57" s="79">
        <v>450000</v>
      </c>
      <c r="J57" s="78"/>
      <c r="K57" s="64">
        <f t="shared" si="113"/>
        <v>0</v>
      </c>
      <c r="L57" s="79"/>
      <c r="M57" s="78"/>
      <c r="N57" s="64">
        <f t="shared" si="114"/>
        <v>0</v>
      </c>
      <c r="O57" s="79"/>
      <c r="P57" s="78"/>
      <c r="Q57" s="64">
        <f t="shared" si="115"/>
        <v>0</v>
      </c>
      <c r="R57" s="79"/>
      <c r="S57" s="78"/>
      <c r="T57" s="64">
        <f t="shared" si="116"/>
        <v>0</v>
      </c>
      <c r="U57" s="79"/>
      <c r="V57" s="78"/>
      <c r="W57" s="64">
        <f t="shared" si="117"/>
        <v>0</v>
      </c>
      <c r="X57" s="93"/>
      <c r="Y57" s="78"/>
      <c r="Z57" s="64">
        <f t="shared" si="118"/>
        <v>0</v>
      </c>
      <c r="AA57" s="79"/>
      <c r="AB57" s="78"/>
      <c r="AC57" s="64">
        <f t="shared" si="119"/>
        <v>0</v>
      </c>
      <c r="AD57" s="79"/>
      <c r="AE57" s="78"/>
      <c r="AF57" s="64">
        <f t="shared" si="120"/>
        <v>0</v>
      </c>
      <c r="AG57" s="79"/>
      <c r="AH57" s="78">
        <v>2800000</v>
      </c>
      <c r="AI57" s="414">
        <f t="shared" si="121"/>
        <v>-4000</v>
      </c>
      <c r="AJ57" s="79">
        <v>2804000</v>
      </c>
      <c r="AK57" s="78"/>
      <c r="AL57" s="64">
        <f t="shared" si="122"/>
        <v>0</v>
      </c>
      <c r="AM57" s="79"/>
      <c r="AN57" s="78"/>
      <c r="AO57" s="64">
        <f t="shared" si="123"/>
        <v>0</v>
      </c>
      <c r="AP57" s="79"/>
      <c r="AQ57" s="78"/>
      <c r="AR57" s="64">
        <f t="shared" si="124"/>
        <v>0</v>
      </c>
      <c r="AS57" s="79"/>
      <c r="AT57" s="78"/>
      <c r="AU57" s="64">
        <f t="shared" si="125"/>
        <v>0</v>
      </c>
      <c r="AV57" s="79"/>
      <c r="AW57" s="78"/>
      <c r="AX57" s="64">
        <f t="shared" si="126"/>
        <v>0</v>
      </c>
      <c r="AY57" s="79"/>
      <c r="AZ57" s="76"/>
      <c r="BA57" s="68" t="s">
        <v>40</v>
      </c>
    </row>
    <row r="58" spans="1:53">
      <c r="A58" s="741"/>
      <c r="B58" s="742"/>
      <c r="C58" s="743"/>
      <c r="D58" s="744"/>
      <c r="E58" s="745"/>
      <c r="F58" s="75" t="s">
        <v>42</v>
      </c>
      <c r="G58" s="78"/>
      <c r="H58" s="64">
        <f t="shared" si="112"/>
        <v>0</v>
      </c>
      <c r="I58" s="79"/>
      <c r="J58" s="78"/>
      <c r="K58" s="64">
        <f t="shared" si="113"/>
        <v>0</v>
      </c>
      <c r="L58" s="79"/>
      <c r="M58" s="78"/>
      <c r="N58" s="64">
        <f t="shared" si="114"/>
        <v>0</v>
      </c>
      <c r="O58" s="79"/>
      <c r="P58" s="78"/>
      <c r="Q58" s="64">
        <f t="shared" si="115"/>
        <v>0</v>
      </c>
      <c r="R58" s="79"/>
      <c r="S58" s="78"/>
      <c r="T58" s="64">
        <f t="shared" si="116"/>
        <v>0</v>
      </c>
      <c r="U58" s="79"/>
      <c r="V58" s="78"/>
      <c r="W58" s="64">
        <f t="shared" si="117"/>
        <v>0</v>
      </c>
      <c r="X58" s="79"/>
      <c r="Y58" s="78"/>
      <c r="Z58" s="64">
        <f t="shared" si="118"/>
        <v>0</v>
      </c>
      <c r="AA58" s="79"/>
      <c r="AB58" s="145"/>
      <c r="AC58" s="146">
        <f t="shared" si="119"/>
        <v>0</v>
      </c>
      <c r="AD58" s="79"/>
      <c r="AE58" s="131"/>
      <c r="AF58" s="132">
        <f t="shared" si="120"/>
        <v>0</v>
      </c>
      <c r="AG58" s="133"/>
      <c r="AH58" s="131"/>
      <c r="AI58" s="132">
        <f t="shared" si="121"/>
        <v>0</v>
      </c>
      <c r="AJ58" s="133"/>
      <c r="AK58" s="415">
        <v>11368000</v>
      </c>
      <c r="AL58" s="416">
        <f t="shared" si="122"/>
        <v>11368000</v>
      </c>
      <c r="AM58" s="417"/>
      <c r="AN58" s="78"/>
      <c r="AO58" s="64">
        <f t="shared" si="123"/>
        <v>0</v>
      </c>
      <c r="AP58" s="79"/>
      <c r="AQ58" s="78"/>
      <c r="AR58" s="64">
        <f t="shared" si="124"/>
        <v>0</v>
      </c>
      <c r="AS58" s="79"/>
      <c r="AT58" s="78"/>
      <c r="AU58" s="64">
        <f t="shared" si="125"/>
        <v>0</v>
      </c>
      <c r="AV58" s="79"/>
      <c r="AW58" s="78"/>
      <c r="AX58" s="64">
        <f t="shared" si="126"/>
        <v>0</v>
      </c>
      <c r="AY58" s="79"/>
      <c r="AZ58" s="76"/>
      <c r="BA58" s="67">
        <f>SUM(I53:I58,L53:L58,O53:O58,R53:R58,U53:U58,X53:X58,AA53:AA58,AD53:AD58,AG53:AG58,AJ53:AJ58,AM53:AM58,AP53:AP58,AS53:AS58)</f>
        <v>4960000</v>
      </c>
    </row>
    <row r="59" spans="1:53" ht="15" customHeight="1">
      <c r="A59" s="445" t="s">
        <v>24</v>
      </c>
      <c r="B59" s="447" t="s">
        <v>20</v>
      </c>
      <c r="C59" s="447" t="s">
        <v>21</v>
      </c>
      <c r="D59" s="447" t="s">
        <v>212</v>
      </c>
      <c r="E59" s="447" t="s">
        <v>23</v>
      </c>
      <c r="F59" s="485" t="s">
        <v>25</v>
      </c>
      <c r="G59" s="434" t="s">
        <v>26</v>
      </c>
      <c r="H59" s="436" t="s">
        <v>27</v>
      </c>
      <c r="I59" s="438" t="s">
        <v>28</v>
      </c>
      <c r="J59" s="434" t="s">
        <v>26</v>
      </c>
      <c r="K59" s="436" t="s">
        <v>27</v>
      </c>
      <c r="L59" s="438" t="s">
        <v>28</v>
      </c>
      <c r="M59" s="434" t="s">
        <v>26</v>
      </c>
      <c r="N59" s="436" t="s">
        <v>27</v>
      </c>
      <c r="O59" s="438" t="s">
        <v>28</v>
      </c>
      <c r="P59" s="434" t="s">
        <v>26</v>
      </c>
      <c r="Q59" s="436" t="s">
        <v>27</v>
      </c>
      <c r="R59" s="438" t="s">
        <v>28</v>
      </c>
      <c r="S59" s="434" t="s">
        <v>26</v>
      </c>
      <c r="T59" s="436" t="s">
        <v>27</v>
      </c>
      <c r="U59" s="438" t="s">
        <v>28</v>
      </c>
      <c r="V59" s="434" t="s">
        <v>26</v>
      </c>
      <c r="W59" s="436" t="s">
        <v>27</v>
      </c>
      <c r="X59" s="486" t="s">
        <v>28</v>
      </c>
      <c r="Y59" s="434" t="s">
        <v>26</v>
      </c>
      <c r="Z59" s="436" t="s">
        <v>27</v>
      </c>
      <c r="AA59" s="438" t="s">
        <v>28</v>
      </c>
      <c r="AB59" s="434" t="s">
        <v>26</v>
      </c>
      <c r="AC59" s="436" t="s">
        <v>27</v>
      </c>
      <c r="AD59" s="438" t="s">
        <v>28</v>
      </c>
      <c r="AE59" s="434" t="s">
        <v>26</v>
      </c>
      <c r="AF59" s="436" t="s">
        <v>27</v>
      </c>
      <c r="AG59" s="438" t="s">
        <v>28</v>
      </c>
      <c r="AH59" s="434" t="s">
        <v>26</v>
      </c>
      <c r="AI59" s="436" t="s">
        <v>27</v>
      </c>
      <c r="AJ59" s="438" t="s">
        <v>28</v>
      </c>
      <c r="AK59" s="434" t="s">
        <v>26</v>
      </c>
      <c r="AL59" s="436" t="s">
        <v>27</v>
      </c>
      <c r="AM59" s="438" t="s">
        <v>28</v>
      </c>
      <c r="AN59" s="434" t="s">
        <v>26</v>
      </c>
      <c r="AO59" s="436" t="s">
        <v>27</v>
      </c>
      <c r="AP59" s="438" t="s">
        <v>28</v>
      </c>
      <c r="AQ59" s="434" t="s">
        <v>26</v>
      </c>
      <c r="AR59" s="436" t="s">
        <v>27</v>
      </c>
      <c r="AS59" s="438" t="s">
        <v>28</v>
      </c>
      <c r="AT59" s="434" t="s">
        <v>26</v>
      </c>
      <c r="AU59" s="436" t="s">
        <v>27</v>
      </c>
      <c r="AV59" s="438" t="s">
        <v>28</v>
      </c>
      <c r="AW59" s="434" t="s">
        <v>26</v>
      </c>
      <c r="AX59" s="436" t="s">
        <v>27</v>
      </c>
      <c r="AY59" s="438" t="s">
        <v>28</v>
      </c>
      <c r="AZ59" s="488" t="s">
        <v>26</v>
      </c>
      <c r="BA59" s="440" t="s">
        <v>29</v>
      </c>
    </row>
    <row r="60" spans="1:53" ht="15" customHeight="1">
      <c r="A60" s="626" t="s">
        <v>259</v>
      </c>
      <c r="B60" s="610" t="s">
        <v>303</v>
      </c>
      <c r="C60" s="612">
        <v>1508</v>
      </c>
      <c r="D60" s="624" t="s">
        <v>304</v>
      </c>
      <c r="E60" s="628" t="s">
        <v>305</v>
      </c>
      <c r="F60" s="75" t="s">
        <v>33</v>
      </c>
      <c r="G60" s="78"/>
      <c r="H60" s="64">
        <f t="shared" ref="H60:H65" si="127">G60-I60</f>
        <v>0</v>
      </c>
      <c r="I60" s="79"/>
      <c r="J60" s="78"/>
      <c r="K60" s="64">
        <f t="shared" ref="K60:K65" si="128">J60-L60</f>
        <v>0</v>
      </c>
      <c r="L60" s="79"/>
      <c r="M60" s="78"/>
      <c r="N60" s="64">
        <f t="shared" ref="N60:N65" si="129">M60-O60</f>
        <v>0</v>
      </c>
      <c r="O60" s="79"/>
      <c r="P60" s="78"/>
      <c r="Q60" s="64">
        <f t="shared" ref="Q60:Q65" si="130">P60-R60</f>
        <v>0</v>
      </c>
      <c r="R60" s="79"/>
      <c r="S60" s="78"/>
      <c r="T60" s="64">
        <f t="shared" ref="T60:T65" si="131">S60-U60</f>
        <v>0</v>
      </c>
      <c r="U60" s="79"/>
      <c r="V60" s="78"/>
      <c r="W60" s="64">
        <f t="shared" ref="W60:W65" si="132">V60-X60</f>
        <v>0</v>
      </c>
      <c r="X60" s="93"/>
      <c r="Y60" s="78"/>
      <c r="Z60" s="64">
        <f t="shared" ref="Z60:Z65" si="133">Y60-AA60</f>
        <v>0</v>
      </c>
      <c r="AA60" s="79"/>
      <c r="AB60" s="78"/>
      <c r="AC60" s="64">
        <f t="shared" ref="AC60:AC65" si="134">AB60-AD60</f>
        <v>0</v>
      </c>
      <c r="AD60" s="79"/>
      <c r="AE60" s="78"/>
      <c r="AF60" s="64">
        <f t="shared" ref="AF60:AF65" si="135">AE60-AG60</f>
        <v>0</v>
      </c>
      <c r="AG60" s="79"/>
      <c r="AH60" s="78"/>
      <c r="AI60" s="64">
        <f t="shared" ref="AI60:AI65" si="136">AH60-AJ60</f>
        <v>0</v>
      </c>
      <c r="AJ60" s="79"/>
      <c r="AK60" s="78"/>
      <c r="AL60" s="64">
        <f t="shared" ref="AL60:AL65" si="137">AK60-AM60</f>
        <v>0</v>
      </c>
      <c r="AM60" s="79"/>
      <c r="AN60" s="78"/>
      <c r="AO60" s="64">
        <f t="shared" ref="AO60:AO65" si="138">AN60-AP60</f>
        <v>0</v>
      </c>
      <c r="AP60" s="79"/>
      <c r="AQ60" s="78"/>
      <c r="AR60" s="64">
        <f t="shared" ref="AR60:AR65" si="139">AQ60-AS60</f>
        <v>0</v>
      </c>
      <c r="AS60" s="79"/>
      <c r="AT60" s="78"/>
      <c r="AU60" s="64">
        <f t="shared" ref="AU60:AU65" si="140">AT60-AV60</f>
        <v>0</v>
      </c>
      <c r="AV60" s="79"/>
      <c r="AW60" s="78"/>
      <c r="AX60" s="64">
        <f t="shared" ref="AX60:AX65" si="141">AW60-AY60</f>
        <v>0</v>
      </c>
      <c r="AY60" s="79"/>
      <c r="AZ60" s="76"/>
      <c r="BA60" s="66" t="s">
        <v>34</v>
      </c>
    </row>
    <row r="61" spans="1:53" ht="15" customHeight="1">
      <c r="A61" s="627"/>
      <c r="B61" s="611"/>
      <c r="C61" s="613"/>
      <c r="D61" s="625"/>
      <c r="E61" s="629"/>
      <c r="F61" s="75" t="s">
        <v>35</v>
      </c>
      <c r="G61" s="78"/>
      <c r="H61" s="64">
        <f t="shared" si="127"/>
        <v>0</v>
      </c>
      <c r="I61" s="79"/>
      <c r="J61" s="78"/>
      <c r="K61" s="64">
        <f t="shared" si="128"/>
        <v>0</v>
      </c>
      <c r="L61" s="79"/>
      <c r="M61" s="78"/>
      <c r="N61" s="64">
        <f t="shared" si="129"/>
        <v>0</v>
      </c>
      <c r="O61" s="79"/>
      <c r="P61" s="78"/>
      <c r="Q61" s="64">
        <f t="shared" si="130"/>
        <v>0</v>
      </c>
      <c r="R61" s="79"/>
      <c r="S61" s="78"/>
      <c r="T61" s="64">
        <f t="shared" si="131"/>
        <v>0</v>
      </c>
      <c r="U61" s="79"/>
      <c r="V61" s="78"/>
      <c r="W61" s="64">
        <f t="shared" si="132"/>
        <v>0</v>
      </c>
      <c r="X61" s="93"/>
      <c r="Y61" s="78"/>
      <c r="Z61" s="64">
        <f t="shared" si="133"/>
        <v>0</v>
      </c>
      <c r="AA61" s="79"/>
      <c r="AB61" s="78"/>
      <c r="AC61" s="64">
        <f t="shared" si="134"/>
        <v>0</v>
      </c>
      <c r="AD61" s="79"/>
      <c r="AE61" s="78"/>
      <c r="AF61" s="64">
        <f t="shared" si="135"/>
        <v>0</v>
      </c>
      <c r="AG61" s="79"/>
      <c r="AH61" s="78"/>
      <c r="AI61" s="64">
        <f t="shared" si="136"/>
        <v>0</v>
      </c>
      <c r="AJ61" s="79"/>
      <c r="AK61" s="78"/>
      <c r="AL61" s="64">
        <f t="shared" si="137"/>
        <v>0</v>
      </c>
      <c r="AM61" s="79"/>
      <c r="AN61" s="78"/>
      <c r="AO61" s="64">
        <f t="shared" si="138"/>
        <v>0</v>
      </c>
      <c r="AP61" s="79"/>
      <c r="AQ61" s="78"/>
      <c r="AR61" s="64">
        <f t="shared" si="139"/>
        <v>0</v>
      </c>
      <c r="AS61" s="79"/>
      <c r="AT61" s="78"/>
      <c r="AU61" s="64">
        <f t="shared" si="140"/>
        <v>0</v>
      </c>
      <c r="AV61" s="79"/>
      <c r="AW61" s="78"/>
      <c r="AX61" s="64">
        <f t="shared" si="141"/>
        <v>0</v>
      </c>
      <c r="AY61" s="79"/>
      <c r="AZ61" s="76"/>
      <c r="BA61" s="67">
        <f>SUM(G60:G65,J60:J65,M60:M65,P60:P65,S60:S65,V60:V65,Y60:Y65,AB60:AB65,AE60:AE65,AH60:AH65,AK60:AK65,AZ60:AZ65,AN60:AN65,AQ60:AQ65)</f>
        <v>1517692</v>
      </c>
    </row>
    <row r="62" spans="1:53" ht="15" customHeight="1">
      <c r="A62" s="627"/>
      <c r="B62" s="611"/>
      <c r="C62" s="613"/>
      <c r="D62" s="625"/>
      <c r="E62" s="629"/>
      <c r="F62" s="75" t="s">
        <v>36</v>
      </c>
      <c r="G62" s="78"/>
      <c r="H62" s="64">
        <f t="shared" si="127"/>
        <v>0</v>
      </c>
      <c r="I62" s="79"/>
      <c r="J62" s="78"/>
      <c r="K62" s="64">
        <f t="shared" si="128"/>
        <v>0</v>
      </c>
      <c r="L62" s="79"/>
      <c r="M62" s="78"/>
      <c r="N62" s="64">
        <f t="shared" si="129"/>
        <v>0</v>
      </c>
      <c r="O62" s="79"/>
      <c r="P62" s="78"/>
      <c r="Q62" s="64">
        <f t="shared" si="130"/>
        <v>0</v>
      </c>
      <c r="R62" s="79"/>
      <c r="S62" s="78"/>
      <c r="T62" s="64">
        <f t="shared" si="131"/>
        <v>0</v>
      </c>
      <c r="U62" s="79"/>
      <c r="V62" s="78"/>
      <c r="W62" s="64">
        <f t="shared" si="132"/>
        <v>0</v>
      </c>
      <c r="X62" s="93"/>
      <c r="Y62" s="78"/>
      <c r="Z62" s="64">
        <f t="shared" si="133"/>
        <v>0</v>
      </c>
      <c r="AA62" s="79"/>
      <c r="AB62" s="78"/>
      <c r="AC62" s="64">
        <f t="shared" si="134"/>
        <v>0</v>
      </c>
      <c r="AD62" s="79"/>
      <c r="AE62" s="78"/>
      <c r="AF62" s="64">
        <f t="shared" si="135"/>
        <v>0</v>
      </c>
      <c r="AG62" s="79"/>
      <c r="AH62" s="78"/>
      <c r="AI62" s="64">
        <f t="shared" si="136"/>
        <v>0</v>
      </c>
      <c r="AJ62" s="79"/>
      <c r="AK62" s="78"/>
      <c r="AL62" s="64">
        <f t="shared" si="137"/>
        <v>0</v>
      </c>
      <c r="AM62" s="79"/>
      <c r="AN62" s="78"/>
      <c r="AO62" s="64">
        <f t="shared" si="138"/>
        <v>0</v>
      </c>
      <c r="AP62" s="79"/>
      <c r="AQ62" s="78"/>
      <c r="AR62" s="64">
        <f t="shared" si="139"/>
        <v>0</v>
      </c>
      <c r="AS62" s="79"/>
      <c r="AT62" s="78"/>
      <c r="AU62" s="64">
        <f t="shared" si="140"/>
        <v>0</v>
      </c>
      <c r="AV62" s="79"/>
      <c r="AW62" s="78"/>
      <c r="AX62" s="64">
        <f t="shared" si="141"/>
        <v>0</v>
      </c>
      <c r="AY62" s="79"/>
      <c r="AZ62" s="76"/>
      <c r="BA62" s="68" t="s">
        <v>37</v>
      </c>
    </row>
    <row r="63" spans="1:53" ht="15" customHeight="1">
      <c r="A63" s="627"/>
      <c r="B63" s="611"/>
      <c r="C63" s="613"/>
      <c r="D63" s="625"/>
      <c r="E63" s="629"/>
      <c r="F63" s="75" t="s">
        <v>38</v>
      </c>
      <c r="G63" s="78"/>
      <c r="H63" s="64">
        <f t="shared" si="127"/>
        <v>0</v>
      </c>
      <c r="I63" s="79"/>
      <c r="J63" s="78"/>
      <c r="K63" s="64">
        <f t="shared" si="128"/>
        <v>0</v>
      </c>
      <c r="L63" s="79"/>
      <c r="M63" s="78"/>
      <c r="N63" s="64">
        <f t="shared" si="129"/>
        <v>0</v>
      </c>
      <c r="O63" s="79"/>
      <c r="P63" s="78"/>
      <c r="Q63" s="64">
        <f t="shared" si="130"/>
        <v>0</v>
      </c>
      <c r="R63" s="79"/>
      <c r="S63" s="78"/>
      <c r="T63" s="64">
        <f t="shared" si="131"/>
        <v>0</v>
      </c>
      <c r="U63" s="79"/>
      <c r="V63" s="78"/>
      <c r="W63" s="64">
        <f t="shared" si="132"/>
        <v>0</v>
      </c>
      <c r="X63" s="93"/>
      <c r="Y63" s="78"/>
      <c r="Z63" s="64">
        <f t="shared" si="133"/>
        <v>0</v>
      </c>
      <c r="AA63" s="79"/>
      <c r="AB63" s="78"/>
      <c r="AC63" s="64">
        <f t="shared" si="134"/>
        <v>0</v>
      </c>
      <c r="AD63" s="79"/>
      <c r="AE63" s="78"/>
      <c r="AF63" s="64">
        <f t="shared" si="135"/>
        <v>0</v>
      </c>
      <c r="AG63" s="79"/>
      <c r="AH63" s="78"/>
      <c r="AI63" s="64">
        <f t="shared" si="136"/>
        <v>0</v>
      </c>
      <c r="AJ63" s="79"/>
      <c r="AK63" s="78"/>
      <c r="AL63" s="64">
        <f t="shared" si="137"/>
        <v>0</v>
      </c>
      <c r="AM63" s="79"/>
      <c r="AN63" s="78"/>
      <c r="AO63" s="64">
        <f t="shared" si="138"/>
        <v>0</v>
      </c>
      <c r="AP63" s="79"/>
      <c r="AQ63" s="78"/>
      <c r="AR63" s="64">
        <f t="shared" si="139"/>
        <v>0</v>
      </c>
      <c r="AS63" s="79"/>
      <c r="AT63" s="78"/>
      <c r="AU63" s="64">
        <f t="shared" si="140"/>
        <v>0</v>
      </c>
      <c r="AV63" s="79"/>
      <c r="AW63" s="78"/>
      <c r="AX63" s="64">
        <f t="shared" si="141"/>
        <v>0</v>
      </c>
      <c r="AY63" s="79"/>
      <c r="AZ63" s="76"/>
      <c r="BA63" s="67">
        <f>SUM(H60:H65,K60:K65,N60:N65,Q60:Q65,T60:T65,W60:W65,Z60:Z65,AC60:AC65,Z60:Z65,AF60:AF65,AI60:AI65,AL60:AL65,AO60:AO65,AR60:AR65)</f>
        <v>-123</v>
      </c>
    </row>
    <row r="64" spans="1:53" ht="15" customHeight="1">
      <c r="A64" s="627"/>
      <c r="B64" s="611"/>
      <c r="C64" s="613"/>
      <c r="D64" s="625"/>
      <c r="E64" s="629"/>
      <c r="F64" s="75" t="s">
        <v>39</v>
      </c>
      <c r="G64" s="78"/>
      <c r="H64" s="64">
        <f t="shared" si="127"/>
        <v>0</v>
      </c>
      <c r="I64" s="79"/>
      <c r="J64" s="78"/>
      <c r="K64" s="64">
        <f t="shared" si="128"/>
        <v>0</v>
      </c>
      <c r="L64" s="79"/>
      <c r="M64" s="78"/>
      <c r="N64" s="64">
        <f t="shared" si="129"/>
        <v>0</v>
      </c>
      <c r="O64" s="79"/>
      <c r="P64" s="78"/>
      <c r="Q64" s="64">
        <f t="shared" si="130"/>
        <v>0</v>
      </c>
      <c r="R64" s="79"/>
      <c r="S64" s="78"/>
      <c r="T64" s="64">
        <f t="shared" si="131"/>
        <v>0</v>
      </c>
      <c r="U64" s="79"/>
      <c r="V64" s="78"/>
      <c r="W64" s="64">
        <f t="shared" si="132"/>
        <v>0</v>
      </c>
      <c r="X64" s="93"/>
      <c r="Y64" s="78"/>
      <c r="Z64" s="64">
        <f t="shared" si="133"/>
        <v>0</v>
      </c>
      <c r="AA64" s="79"/>
      <c r="AB64" s="78"/>
      <c r="AC64" s="64">
        <f t="shared" si="134"/>
        <v>0</v>
      </c>
      <c r="AD64" s="79"/>
      <c r="AE64" s="78"/>
      <c r="AF64" s="64">
        <f t="shared" si="135"/>
        <v>0</v>
      </c>
      <c r="AG64" s="79"/>
      <c r="AH64" s="78"/>
      <c r="AI64" s="64">
        <f t="shared" si="136"/>
        <v>0</v>
      </c>
      <c r="AJ64" s="79"/>
      <c r="AK64" s="78"/>
      <c r="AL64" s="64">
        <f t="shared" si="137"/>
        <v>0</v>
      </c>
      <c r="AM64" s="79"/>
      <c r="AN64" s="78"/>
      <c r="AO64" s="64">
        <f t="shared" si="138"/>
        <v>0</v>
      </c>
      <c r="AP64" s="79"/>
      <c r="AQ64" s="78"/>
      <c r="AR64" s="64">
        <f t="shared" si="139"/>
        <v>0</v>
      </c>
      <c r="AS64" s="79"/>
      <c r="AT64" s="78"/>
      <c r="AU64" s="64">
        <f t="shared" si="140"/>
        <v>0</v>
      </c>
      <c r="AV64" s="79"/>
      <c r="AW64" s="78"/>
      <c r="AX64" s="64">
        <f t="shared" si="141"/>
        <v>0</v>
      </c>
      <c r="AY64" s="79"/>
      <c r="AZ64" s="76"/>
      <c r="BA64" s="68" t="s">
        <v>40</v>
      </c>
    </row>
    <row r="65" spans="1:53" ht="15" customHeight="1">
      <c r="A65" s="738"/>
      <c r="B65" s="734"/>
      <c r="C65" s="735"/>
      <c r="D65" s="739"/>
      <c r="E65" s="740"/>
      <c r="F65" s="75" t="s">
        <v>42</v>
      </c>
      <c r="G65" s="78">
        <v>1296977</v>
      </c>
      <c r="H65" s="64">
        <f t="shared" si="127"/>
        <v>-123</v>
      </c>
      <c r="I65" s="79">
        <v>1297100</v>
      </c>
      <c r="J65" s="78">
        <v>170715</v>
      </c>
      <c r="K65" s="64">
        <f t="shared" si="128"/>
        <v>0</v>
      </c>
      <c r="L65" s="79">
        <v>170715</v>
      </c>
      <c r="M65" s="78"/>
      <c r="N65" s="64">
        <f t="shared" si="129"/>
        <v>0</v>
      </c>
      <c r="O65" s="79"/>
      <c r="P65" s="78"/>
      <c r="Q65" s="64">
        <f t="shared" si="130"/>
        <v>0</v>
      </c>
      <c r="R65" s="79"/>
      <c r="S65" s="78">
        <v>50000</v>
      </c>
      <c r="T65" s="64">
        <f t="shared" si="131"/>
        <v>0</v>
      </c>
      <c r="U65" s="79">
        <v>50000</v>
      </c>
      <c r="V65" s="78"/>
      <c r="W65" s="64">
        <f t="shared" si="132"/>
        <v>0</v>
      </c>
      <c r="X65" s="93"/>
      <c r="Y65" s="78"/>
      <c r="Z65" s="64">
        <f t="shared" si="133"/>
        <v>0</v>
      </c>
      <c r="AA65" s="79"/>
      <c r="AB65" s="78"/>
      <c r="AC65" s="64">
        <f t="shared" si="134"/>
        <v>0</v>
      </c>
      <c r="AD65" s="79"/>
      <c r="AE65" s="78"/>
      <c r="AF65" s="64">
        <f t="shared" si="135"/>
        <v>0</v>
      </c>
      <c r="AG65" s="79"/>
      <c r="AH65" s="78"/>
      <c r="AI65" s="64">
        <f t="shared" si="136"/>
        <v>0</v>
      </c>
      <c r="AJ65" s="79"/>
      <c r="AK65" s="78"/>
      <c r="AL65" s="64">
        <f t="shared" si="137"/>
        <v>0</v>
      </c>
      <c r="AM65" s="79"/>
      <c r="AN65" s="78"/>
      <c r="AO65" s="64">
        <f t="shared" si="138"/>
        <v>0</v>
      </c>
      <c r="AP65" s="79"/>
      <c r="AQ65" s="78"/>
      <c r="AR65" s="64">
        <f t="shared" si="139"/>
        <v>0</v>
      </c>
      <c r="AS65" s="79"/>
      <c r="AT65" s="78"/>
      <c r="AU65" s="64">
        <f t="shared" si="140"/>
        <v>0</v>
      </c>
      <c r="AV65" s="79"/>
      <c r="AW65" s="78"/>
      <c r="AX65" s="64">
        <f t="shared" si="141"/>
        <v>0</v>
      </c>
      <c r="AY65" s="79"/>
      <c r="AZ65" s="76"/>
      <c r="BA65" s="67">
        <f>SUM(I60:I65,L60:L65,O60:O65,R60:R65,U60:U65,X60:X65,AA60:AA65,AD60:AD65,AG60:AG65,AJ60:AJ65,AM60:AM65,AP60:AP65,AS60:AS65)</f>
        <v>1517815</v>
      </c>
    </row>
    <row r="66" spans="1:53" ht="15" customHeight="1">
      <c r="A66" s="477" t="s">
        <v>24</v>
      </c>
      <c r="B66" s="467" t="s">
        <v>20</v>
      </c>
      <c r="C66" s="467" t="s">
        <v>21</v>
      </c>
      <c r="D66" s="467" t="s">
        <v>212</v>
      </c>
      <c r="E66" s="467" t="s">
        <v>23</v>
      </c>
      <c r="F66" s="480" t="s">
        <v>25</v>
      </c>
      <c r="G66" s="459" t="s">
        <v>26</v>
      </c>
      <c r="H66" s="449" t="s">
        <v>27</v>
      </c>
      <c r="I66" s="451" t="s">
        <v>28</v>
      </c>
      <c r="J66" s="459" t="s">
        <v>26</v>
      </c>
      <c r="K66" s="449" t="s">
        <v>27</v>
      </c>
      <c r="L66" s="451" t="s">
        <v>28</v>
      </c>
      <c r="M66" s="459" t="s">
        <v>26</v>
      </c>
      <c r="N66" s="449" t="s">
        <v>27</v>
      </c>
      <c r="O66" s="451" t="s">
        <v>28</v>
      </c>
      <c r="P66" s="459" t="s">
        <v>26</v>
      </c>
      <c r="Q66" s="449" t="s">
        <v>27</v>
      </c>
      <c r="R66" s="451" t="s">
        <v>28</v>
      </c>
      <c r="S66" s="459" t="s">
        <v>26</v>
      </c>
      <c r="T66" s="449" t="s">
        <v>27</v>
      </c>
      <c r="U66" s="451" t="s">
        <v>28</v>
      </c>
      <c r="V66" s="459" t="s">
        <v>26</v>
      </c>
      <c r="W66" s="449" t="s">
        <v>27</v>
      </c>
      <c r="X66" s="473" t="s">
        <v>28</v>
      </c>
      <c r="Y66" s="459" t="s">
        <v>26</v>
      </c>
      <c r="Z66" s="449" t="s">
        <v>27</v>
      </c>
      <c r="AA66" s="451" t="s">
        <v>28</v>
      </c>
      <c r="AB66" s="459" t="s">
        <v>26</v>
      </c>
      <c r="AC66" s="449" t="s">
        <v>27</v>
      </c>
      <c r="AD66" s="451" t="s">
        <v>28</v>
      </c>
      <c r="AE66" s="459" t="s">
        <v>26</v>
      </c>
      <c r="AF66" s="449" t="s">
        <v>27</v>
      </c>
      <c r="AG66" s="451" t="s">
        <v>28</v>
      </c>
      <c r="AH66" s="459" t="s">
        <v>26</v>
      </c>
      <c r="AI66" s="449" t="s">
        <v>27</v>
      </c>
      <c r="AJ66" s="451" t="s">
        <v>28</v>
      </c>
      <c r="AK66" s="459" t="s">
        <v>26</v>
      </c>
      <c r="AL66" s="449" t="s">
        <v>27</v>
      </c>
      <c r="AM66" s="451" t="s">
        <v>28</v>
      </c>
      <c r="AN66" s="459" t="s">
        <v>26</v>
      </c>
      <c r="AO66" s="449" t="s">
        <v>27</v>
      </c>
      <c r="AP66" s="451" t="s">
        <v>28</v>
      </c>
      <c r="AQ66" s="459" t="s">
        <v>26</v>
      </c>
      <c r="AR66" s="449" t="s">
        <v>27</v>
      </c>
      <c r="AS66" s="451" t="s">
        <v>28</v>
      </c>
      <c r="AT66" s="459" t="s">
        <v>26</v>
      </c>
      <c r="AU66" s="449" t="s">
        <v>27</v>
      </c>
      <c r="AV66" s="451" t="s">
        <v>28</v>
      </c>
      <c r="AW66" s="459" t="s">
        <v>26</v>
      </c>
      <c r="AX66" s="449" t="s">
        <v>27</v>
      </c>
      <c r="AY66" s="451" t="s">
        <v>28</v>
      </c>
      <c r="AZ66" s="475" t="s">
        <v>26</v>
      </c>
      <c r="BA66" s="482" t="s">
        <v>29</v>
      </c>
    </row>
    <row r="67" spans="1:53" ht="15" customHeight="1">
      <c r="A67" s="626" t="s">
        <v>259</v>
      </c>
      <c r="B67" s="610" t="s">
        <v>306</v>
      </c>
      <c r="C67" s="610">
        <v>2508</v>
      </c>
      <c r="D67" s="624" t="s">
        <v>307</v>
      </c>
      <c r="E67" s="628" t="s">
        <v>308</v>
      </c>
      <c r="F67" s="75" t="s">
        <v>33</v>
      </c>
      <c r="G67" s="78"/>
      <c r="H67" s="64">
        <f t="shared" ref="H67:H72" si="142">G67-I67</f>
        <v>0</v>
      </c>
      <c r="I67" s="79"/>
      <c r="J67" s="78"/>
      <c r="K67" s="64">
        <f t="shared" ref="K67:K72" si="143">J67-L67</f>
        <v>0</v>
      </c>
      <c r="L67" s="79"/>
      <c r="M67" s="78"/>
      <c r="N67" s="64">
        <f t="shared" ref="N67:N72" si="144">M67-O67</f>
        <v>0</v>
      </c>
      <c r="O67" s="79"/>
      <c r="P67" s="78"/>
      <c r="Q67" s="64">
        <f t="shared" ref="Q67:Q72" si="145">P67-R67</f>
        <v>0</v>
      </c>
      <c r="R67" s="79"/>
      <c r="S67" s="78"/>
      <c r="T67" s="64">
        <f t="shared" ref="T67:T72" si="146">S67-U67</f>
        <v>0</v>
      </c>
      <c r="U67" s="79"/>
      <c r="V67" s="78"/>
      <c r="W67" s="64">
        <f t="shared" ref="W67:W72" si="147">V67-X67</f>
        <v>0</v>
      </c>
      <c r="X67" s="93"/>
      <c r="Y67" s="78"/>
      <c r="Z67" s="64">
        <f t="shared" ref="Z67:Z72" si="148">Y67-AA67</f>
        <v>0</v>
      </c>
      <c r="AA67" s="79"/>
      <c r="AB67" s="78"/>
      <c r="AC67" s="64">
        <f t="shared" ref="AC67:AC72" si="149">AB67-AD67</f>
        <v>0</v>
      </c>
      <c r="AD67" s="79"/>
      <c r="AE67" s="78"/>
      <c r="AF67" s="64">
        <f t="shared" ref="AF67:AF72" si="150">AE67-AG67</f>
        <v>0</v>
      </c>
      <c r="AG67" s="79"/>
      <c r="AH67" s="78"/>
      <c r="AI67" s="64">
        <f t="shared" ref="AI67:AI72" si="151">AH67-AJ67</f>
        <v>0</v>
      </c>
      <c r="AJ67" s="79"/>
      <c r="AK67" s="78"/>
      <c r="AL67" s="64">
        <f t="shared" ref="AL67:AL72" si="152">AK67-AM67</f>
        <v>0</v>
      </c>
      <c r="AM67" s="79"/>
      <c r="AN67" s="78"/>
      <c r="AO67" s="64">
        <f t="shared" ref="AO67:AO72" si="153">AN67-AP67</f>
        <v>0</v>
      </c>
      <c r="AP67" s="79"/>
      <c r="AQ67" s="78"/>
      <c r="AR67" s="64">
        <f t="shared" ref="AR67:AR72" si="154">AQ67-AS67</f>
        <v>0</v>
      </c>
      <c r="AS67" s="79"/>
      <c r="AT67" s="78"/>
      <c r="AU67" s="64">
        <f t="shared" ref="AU67:AU72" si="155">AT67-AV67</f>
        <v>0</v>
      </c>
      <c r="AV67" s="79"/>
      <c r="AW67" s="78"/>
      <c r="AX67" s="64">
        <f t="shared" ref="AX67:AX72" si="156">AW67-AY67</f>
        <v>0</v>
      </c>
      <c r="AY67" s="79"/>
      <c r="AZ67" s="76"/>
      <c r="BA67" s="66" t="s">
        <v>34</v>
      </c>
    </row>
    <row r="68" spans="1:53" ht="15" customHeight="1">
      <c r="A68" s="627"/>
      <c r="B68" s="611"/>
      <c r="C68" s="611"/>
      <c r="D68" s="625"/>
      <c r="E68" s="629"/>
      <c r="F68" s="75" t="s">
        <v>35</v>
      </c>
      <c r="G68" s="78"/>
      <c r="H68" s="64">
        <f t="shared" si="142"/>
        <v>0</v>
      </c>
      <c r="I68" s="79"/>
      <c r="J68" s="78"/>
      <c r="K68" s="64">
        <f t="shared" si="143"/>
        <v>0</v>
      </c>
      <c r="L68" s="79"/>
      <c r="M68" s="78"/>
      <c r="N68" s="64">
        <f t="shared" si="144"/>
        <v>0</v>
      </c>
      <c r="O68" s="79"/>
      <c r="P68" s="78"/>
      <c r="Q68" s="64">
        <f t="shared" si="145"/>
        <v>0</v>
      </c>
      <c r="R68" s="79"/>
      <c r="S68" s="78"/>
      <c r="T68" s="64">
        <f t="shared" si="146"/>
        <v>0</v>
      </c>
      <c r="U68" s="79"/>
      <c r="V68" s="78"/>
      <c r="W68" s="64">
        <f t="shared" si="147"/>
        <v>0</v>
      </c>
      <c r="X68" s="93"/>
      <c r="Y68" s="78"/>
      <c r="Z68" s="64">
        <f t="shared" si="148"/>
        <v>0</v>
      </c>
      <c r="AA68" s="79"/>
      <c r="AB68" s="78"/>
      <c r="AC68" s="64">
        <f t="shared" si="149"/>
        <v>0</v>
      </c>
      <c r="AD68" s="79"/>
      <c r="AE68" s="78"/>
      <c r="AF68" s="64">
        <f t="shared" si="150"/>
        <v>0</v>
      </c>
      <c r="AG68" s="79"/>
      <c r="AH68" s="78"/>
      <c r="AI68" s="64">
        <f t="shared" si="151"/>
        <v>0</v>
      </c>
      <c r="AJ68" s="79"/>
      <c r="AK68" s="78"/>
      <c r="AL68" s="64">
        <f t="shared" si="152"/>
        <v>0</v>
      </c>
      <c r="AM68" s="79"/>
      <c r="AN68" s="78"/>
      <c r="AO68" s="64">
        <f t="shared" si="153"/>
        <v>0</v>
      </c>
      <c r="AP68" s="79"/>
      <c r="AQ68" s="78"/>
      <c r="AR68" s="64">
        <f t="shared" si="154"/>
        <v>0</v>
      </c>
      <c r="AS68" s="79"/>
      <c r="AT68" s="78"/>
      <c r="AU68" s="64">
        <f t="shared" si="155"/>
        <v>0</v>
      </c>
      <c r="AV68" s="79"/>
      <c r="AW68" s="78"/>
      <c r="AX68" s="64">
        <f t="shared" si="156"/>
        <v>0</v>
      </c>
      <c r="AY68" s="79"/>
      <c r="AZ68" s="76"/>
      <c r="BA68" s="67">
        <f>SUM(G67:G72,J67:J72,M67:M72,P67:P72,S67:S72,V67:V72,Y67:Y72,AB67:AB72,AE67:AE72,AH67:AH72,AK67:AK72,AZ67:AZ72,AN67:AN72,AQ67:AQ72)</f>
        <v>450000</v>
      </c>
    </row>
    <row r="69" spans="1:53" ht="15" customHeight="1">
      <c r="A69" s="627"/>
      <c r="B69" s="611"/>
      <c r="C69" s="611"/>
      <c r="D69" s="625"/>
      <c r="E69" s="629"/>
      <c r="F69" s="75" t="s">
        <v>36</v>
      </c>
      <c r="G69" s="78"/>
      <c r="H69" s="64">
        <f t="shared" si="142"/>
        <v>0</v>
      </c>
      <c r="I69" s="79"/>
      <c r="J69" s="78">
        <v>200000</v>
      </c>
      <c r="K69" s="64">
        <f t="shared" si="143"/>
        <v>0</v>
      </c>
      <c r="L69" s="79">
        <v>200000</v>
      </c>
      <c r="M69" s="78"/>
      <c r="N69" s="64">
        <f t="shared" si="144"/>
        <v>0</v>
      </c>
      <c r="O69" s="79"/>
      <c r="P69" s="78"/>
      <c r="Q69" s="64">
        <f t="shared" si="145"/>
        <v>0</v>
      </c>
      <c r="R69" s="79"/>
      <c r="S69" s="78"/>
      <c r="T69" s="64">
        <f t="shared" si="146"/>
        <v>0</v>
      </c>
      <c r="U69" s="79"/>
      <c r="V69" s="78"/>
      <c r="W69" s="64">
        <f t="shared" si="147"/>
        <v>0</v>
      </c>
      <c r="X69" s="93"/>
      <c r="Y69" s="78"/>
      <c r="Z69" s="64">
        <f t="shared" si="148"/>
        <v>0</v>
      </c>
      <c r="AA69" s="79"/>
      <c r="AB69" s="78"/>
      <c r="AC69" s="64">
        <f t="shared" si="149"/>
        <v>0</v>
      </c>
      <c r="AD69" s="79"/>
      <c r="AE69" s="78"/>
      <c r="AF69" s="64">
        <f t="shared" si="150"/>
        <v>0</v>
      </c>
      <c r="AG69" s="79"/>
      <c r="AH69" s="78"/>
      <c r="AI69" s="64">
        <f t="shared" si="151"/>
        <v>0</v>
      </c>
      <c r="AJ69" s="79"/>
      <c r="AK69" s="78"/>
      <c r="AL69" s="64">
        <f t="shared" si="152"/>
        <v>0</v>
      </c>
      <c r="AM69" s="79"/>
      <c r="AN69" s="78"/>
      <c r="AO69" s="64">
        <f t="shared" si="153"/>
        <v>0</v>
      </c>
      <c r="AP69" s="79"/>
      <c r="AQ69" s="78"/>
      <c r="AR69" s="64">
        <f t="shared" si="154"/>
        <v>0</v>
      </c>
      <c r="AS69" s="79"/>
      <c r="AT69" s="78"/>
      <c r="AU69" s="64">
        <f t="shared" si="155"/>
        <v>0</v>
      </c>
      <c r="AV69" s="79"/>
      <c r="AW69" s="78"/>
      <c r="AX69" s="64">
        <f t="shared" si="156"/>
        <v>0</v>
      </c>
      <c r="AY69" s="79"/>
      <c r="AZ69" s="76"/>
      <c r="BA69" s="68" t="s">
        <v>37</v>
      </c>
    </row>
    <row r="70" spans="1:53" ht="15" customHeight="1">
      <c r="A70" s="627"/>
      <c r="B70" s="611"/>
      <c r="C70" s="611"/>
      <c r="D70" s="625"/>
      <c r="E70" s="629"/>
      <c r="F70" s="75" t="s">
        <v>38</v>
      </c>
      <c r="G70" s="78"/>
      <c r="H70" s="64">
        <f t="shared" si="142"/>
        <v>0</v>
      </c>
      <c r="I70" s="79"/>
      <c r="J70" s="78"/>
      <c r="K70" s="64">
        <f t="shared" si="143"/>
        <v>0</v>
      </c>
      <c r="L70" s="79"/>
      <c r="M70" s="78"/>
      <c r="N70" s="64">
        <f t="shared" si="144"/>
        <v>0</v>
      </c>
      <c r="O70" s="79"/>
      <c r="P70" s="78"/>
      <c r="Q70" s="64">
        <f t="shared" si="145"/>
        <v>0</v>
      </c>
      <c r="R70" s="79"/>
      <c r="S70" s="78"/>
      <c r="T70" s="64">
        <f t="shared" si="146"/>
        <v>0</v>
      </c>
      <c r="U70" s="79"/>
      <c r="V70" s="78"/>
      <c r="W70" s="64">
        <f t="shared" si="147"/>
        <v>0</v>
      </c>
      <c r="X70" s="93"/>
      <c r="Y70" s="78"/>
      <c r="Z70" s="64">
        <f t="shared" si="148"/>
        <v>0</v>
      </c>
      <c r="AA70" s="79"/>
      <c r="AB70" s="78"/>
      <c r="AC70" s="64">
        <f t="shared" si="149"/>
        <v>0</v>
      </c>
      <c r="AD70" s="79"/>
      <c r="AE70" s="78"/>
      <c r="AF70" s="64">
        <f t="shared" si="150"/>
        <v>0</v>
      </c>
      <c r="AG70" s="79"/>
      <c r="AH70" s="78"/>
      <c r="AI70" s="64">
        <f t="shared" si="151"/>
        <v>0</v>
      </c>
      <c r="AJ70" s="79"/>
      <c r="AK70" s="78"/>
      <c r="AL70" s="64">
        <f t="shared" si="152"/>
        <v>0</v>
      </c>
      <c r="AM70" s="79"/>
      <c r="AN70" s="78"/>
      <c r="AO70" s="64">
        <f t="shared" si="153"/>
        <v>0</v>
      </c>
      <c r="AP70" s="79"/>
      <c r="AQ70" s="78"/>
      <c r="AR70" s="64">
        <f t="shared" si="154"/>
        <v>0</v>
      </c>
      <c r="AS70" s="79"/>
      <c r="AT70" s="78"/>
      <c r="AU70" s="64">
        <f t="shared" si="155"/>
        <v>0</v>
      </c>
      <c r="AV70" s="79"/>
      <c r="AW70" s="78"/>
      <c r="AX70" s="64">
        <f t="shared" si="156"/>
        <v>0</v>
      </c>
      <c r="AY70" s="79"/>
      <c r="AZ70" s="76"/>
      <c r="BA70" s="67">
        <f>SUM(H67:H72,K67:K72,N67:N72,Q67:Q72,T67:T72,W67:W72,Z67:Z72,AC67:AC72,AF67:AF72,AI67:AI72,AL67:AL72,AO67:AO72,AR67:AR72)</f>
        <v>107350</v>
      </c>
    </row>
    <row r="71" spans="1:53" ht="15" customHeight="1">
      <c r="A71" s="627"/>
      <c r="B71" s="611"/>
      <c r="C71" s="611"/>
      <c r="D71" s="625"/>
      <c r="E71" s="629"/>
      <c r="F71" s="75" t="s">
        <v>39</v>
      </c>
      <c r="G71" s="78"/>
      <c r="H71" s="64">
        <f t="shared" si="142"/>
        <v>0</v>
      </c>
      <c r="I71" s="79"/>
      <c r="J71" s="78"/>
      <c r="K71" s="64">
        <f t="shared" si="143"/>
        <v>0</v>
      </c>
      <c r="L71" s="79"/>
      <c r="M71" s="78"/>
      <c r="N71" s="64">
        <f t="shared" si="144"/>
        <v>0</v>
      </c>
      <c r="O71" s="79"/>
      <c r="P71" s="78"/>
      <c r="Q71" s="64">
        <f t="shared" si="145"/>
        <v>0</v>
      </c>
      <c r="R71" s="79"/>
      <c r="S71" s="78"/>
      <c r="T71" s="64">
        <f t="shared" si="146"/>
        <v>0</v>
      </c>
      <c r="U71" s="79"/>
      <c r="V71" s="78"/>
      <c r="W71" s="64">
        <f t="shared" si="147"/>
        <v>0</v>
      </c>
      <c r="X71" s="93"/>
      <c r="Y71" s="78"/>
      <c r="Z71" s="64">
        <f t="shared" si="148"/>
        <v>0</v>
      </c>
      <c r="AA71" s="79"/>
      <c r="AB71" s="78"/>
      <c r="AC71" s="64">
        <f t="shared" si="149"/>
        <v>0</v>
      </c>
      <c r="AD71" s="79"/>
      <c r="AE71" s="78"/>
      <c r="AF71" s="64">
        <f t="shared" si="150"/>
        <v>0</v>
      </c>
      <c r="AG71" s="79"/>
      <c r="AH71" s="78"/>
      <c r="AI71" s="64">
        <f t="shared" si="151"/>
        <v>0</v>
      </c>
      <c r="AJ71" s="79"/>
      <c r="AK71" s="78"/>
      <c r="AL71" s="64">
        <f t="shared" si="152"/>
        <v>0</v>
      </c>
      <c r="AM71" s="79"/>
      <c r="AN71" s="78"/>
      <c r="AO71" s="64">
        <f t="shared" si="153"/>
        <v>0</v>
      </c>
      <c r="AP71" s="79"/>
      <c r="AQ71" s="78"/>
      <c r="AR71" s="64">
        <f t="shared" si="154"/>
        <v>0</v>
      </c>
      <c r="AS71" s="79"/>
      <c r="AT71" s="78"/>
      <c r="AU71" s="64">
        <f t="shared" si="155"/>
        <v>0</v>
      </c>
      <c r="AV71" s="79"/>
      <c r="AW71" s="78"/>
      <c r="AX71" s="64">
        <f t="shared" si="156"/>
        <v>0</v>
      </c>
      <c r="AY71" s="79"/>
      <c r="AZ71" s="76"/>
      <c r="BA71" s="68" t="s">
        <v>40</v>
      </c>
    </row>
    <row r="72" spans="1:53" ht="15" customHeight="1">
      <c r="A72" s="738"/>
      <c r="B72" s="734"/>
      <c r="C72" s="734"/>
      <c r="D72" s="739"/>
      <c r="E72" s="740"/>
      <c r="F72" s="75" t="s">
        <v>42</v>
      </c>
      <c r="G72" s="78"/>
      <c r="H72" s="64">
        <f t="shared" si="142"/>
        <v>0</v>
      </c>
      <c r="I72" s="79"/>
      <c r="J72" s="78"/>
      <c r="K72" s="64">
        <f t="shared" si="143"/>
        <v>0</v>
      </c>
      <c r="L72" s="79"/>
      <c r="M72" s="78"/>
      <c r="N72" s="64">
        <f t="shared" si="144"/>
        <v>0</v>
      </c>
      <c r="O72" s="79"/>
      <c r="P72" s="78"/>
      <c r="Q72" s="64">
        <f t="shared" si="145"/>
        <v>0</v>
      </c>
      <c r="R72" s="79"/>
      <c r="S72" s="78">
        <v>250000</v>
      </c>
      <c r="T72" s="64">
        <f t="shared" si="146"/>
        <v>107350</v>
      </c>
      <c r="U72" s="79">
        <v>142650</v>
      </c>
      <c r="V72" s="78"/>
      <c r="W72" s="64">
        <f t="shared" si="147"/>
        <v>0</v>
      </c>
      <c r="X72" s="93"/>
      <c r="Y72" s="78"/>
      <c r="Z72" s="64">
        <f t="shared" si="148"/>
        <v>0</v>
      </c>
      <c r="AA72" s="79"/>
      <c r="AB72" s="78"/>
      <c r="AC72" s="64">
        <f t="shared" si="149"/>
        <v>0</v>
      </c>
      <c r="AD72" s="79"/>
      <c r="AE72" s="78"/>
      <c r="AF72" s="64">
        <f t="shared" si="150"/>
        <v>0</v>
      </c>
      <c r="AG72" s="79"/>
      <c r="AH72" s="78"/>
      <c r="AI72" s="64">
        <f t="shared" si="151"/>
        <v>0</v>
      </c>
      <c r="AJ72" s="79"/>
      <c r="AK72" s="78"/>
      <c r="AL72" s="64">
        <f t="shared" si="152"/>
        <v>0</v>
      </c>
      <c r="AM72" s="79"/>
      <c r="AN72" s="78"/>
      <c r="AO72" s="64">
        <f t="shared" si="153"/>
        <v>0</v>
      </c>
      <c r="AP72" s="79"/>
      <c r="AQ72" s="78"/>
      <c r="AR72" s="64">
        <f t="shared" si="154"/>
        <v>0</v>
      </c>
      <c r="AS72" s="79"/>
      <c r="AT72" s="78"/>
      <c r="AU72" s="64">
        <f t="shared" si="155"/>
        <v>0</v>
      </c>
      <c r="AV72" s="79"/>
      <c r="AW72" s="78"/>
      <c r="AX72" s="64">
        <f t="shared" si="156"/>
        <v>0</v>
      </c>
      <c r="AY72" s="79"/>
      <c r="AZ72" s="76"/>
      <c r="BA72" s="67">
        <f>SUM(I67:I72,L67:L72,O67:O72,R67:R72,U67:U72,X67:X72,AA67:AA72,AD67:AD72,AG67:AG72,AJ67:AJ72,AM67:AM72,AP67:AP72,AS67:AS72)</f>
        <v>342650</v>
      </c>
    </row>
    <row r="73" spans="1:53" ht="15" customHeight="1">
      <c r="A73" s="477" t="s">
        <v>24</v>
      </c>
      <c r="B73" s="467" t="s">
        <v>20</v>
      </c>
      <c r="C73" s="467" t="s">
        <v>21</v>
      </c>
      <c r="D73" s="467" t="s">
        <v>212</v>
      </c>
      <c r="E73" s="467" t="s">
        <v>23</v>
      </c>
      <c r="F73" s="480" t="s">
        <v>25</v>
      </c>
      <c r="G73" s="459" t="s">
        <v>26</v>
      </c>
      <c r="H73" s="449" t="s">
        <v>27</v>
      </c>
      <c r="I73" s="451" t="s">
        <v>28</v>
      </c>
      <c r="J73" s="459" t="s">
        <v>26</v>
      </c>
      <c r="K73" s="449" t="s">
        <v>27</v>
      </c>
      <c r="L73" s="451" t="s">
        <v>28</v>
      </c>
      <c r="M73" s="459" t="s">
        <v>26</v>
      </c>
      <c r="N73" s="449" t="s">
        <v>27</v>
      </c>
      <c r="O73" s="451" t="s">
        <v>28</v>
      </c>
      <c r="P73" s="459" t="s">
        <v>26</v>
      </c>
      <c r="Q73" s="449" t="s">
        <v>27</v>
      </c>
      <c r="R73" s="451" t="s">
        <v>28</v>
      </c>
      <c r="S73" s="459" t="s">
        <v>26</v>
      </c>
      <c r="T73" s="449" t="s">
        <v>27</v>
      </c>
      <c r="U73" s="451" t="s">
        <v>28</v>
      </c>
      <c r="V73" s="459" t="s">
        <v>26</v>
      </c>
      <c r="W73" s="449" t="s">
        <v>27</v>
      </c>
      <c r="X73" s="473" t="s">
        <v>28</v>
      </c>
      <c r="Y73" s="459" t="s">
        <v>26</v>
      </c>
      <c r="Z73" s="449" t="s">
        <v>27</v>
      </c>
      <c r="AA73" s="451" t="s">
        <v>28</v>
      </c>
      <c r="AB73" s="459" t="s">
        <v>26</v>
      </c>
      <c r="AC73" s="449" t="s">
        <v>27</v>
      </c>
      <c r="AD73" s="451" t="s">
        <v>28</v>
      </c>
      <c r="AE73" s="459" t="s">
        <v>26</v>
      </c>
      <c r="AF73" s="449" t="s">
        <v>27</v>
      </c>
      <c r="AG73" s="451" t="s">
        <v>28</v>
      </c>
      <c r="AH73" s="459" t="s">
        <v>26</v>
      </c>
      <c r="AI73" s="449" t="s">
        <v>27</v>
      </c>
      <c r="AJ73" s="451" t="s">
        <v>28</v>
      </c>
      <c r="AK73" s="459" t="s">
        <v>26</v>
      </c>
      <c r="AL73" s="449" t="s">
        <v>27</v>
      </c>
      <c r="AM73" s="451" t="s">
        <v>28</v>
      </c>
      <c r="AN73" s="459" t="s">
        <v>26</v>
      </c>
      <c r="AO73" s="449" t="s">
        <v>27</v>
      </c>
      <c r="AP73" s="451" t="s">
        <v>28</v>
      </c>
      <c r="AQ73" s="459" t="s">
        <v>26</v>
      </c>
      <c r="AR73" s="449" t="s">
        <v>27</v>
      </c>
      <c r="AS73" s="451" t="s">
        <v>28</v>
      </c>
      <c r="AT73" s="459" t="s">
        <v>26</v>
      </c>
      <c r="AU73" s="449" t="s">
        <v>27</v>
      </c>
      <c r="AV73" s="451" t="s">
        <v>28</v>
      </c>
      <c r="AW73" s="459" t="s">
        <v>26</v>
      </c>
      <c r="AX73" s="449" t="s">
        <v>27</v>
      </c>
      <c r="AY73" s="451" t="s">
        <v>28</v>
      </c>
      <c r="AZ73" s="475" t="s">
        <v>26</v>
      </c>
      <c r="BA73" s="482" t="s">
        <v>29</v>
      </c>
    </row>
    <row r="74" spans="1:53" ht="15" customHeight="1">
      <c r="A74" s="626" t="s">
        <v>259</v>
      </c>
      <c r="B74" s="610" t="s">
        <v>309</v>
      </c>
      <c r="C74" s="612">
        <v>1879</v>
      </c>
      <c r="D74" s="624" t="s">
        <v>310</v>
      </c>
      <c r="E74" s="628" t="s">
        <v>311</v>
      </c>
      <c r="F74" s="75" t="s">
        <v>33</v>
      </c>
      <c r="G74" s="78"/>
      <c r="H74" s="64">
        <f t="shared" ref="H74:H79" si="157">G74-I74</f>
        <v>0</v>
      </c>
      <c r="I74" s="79"/>
      <c r="J74" s="78"/>
      <c r="K74" s="64">
        <f t="shared" ref="K74:K79" si="158">J74-L74</f>
        <v>0</v>
      </c>
      <c r="L74" s="79"/>
      <c r="M74" s="78"/>
      <c r="N74" s="64">
        <f t="shared" ref="N74:N79" si="159">M74-O74</f>
        <v>0</v>
      </c>
      <c r="O74" s="79"/>
      <c r="P74" s="78"/>
      <c r="Q74" s="64">
        <f t="shared" ref="Q74:Q79" si="160">P74-R74</f>
        <v>0</v>
      </c>
      <c r="R74" s="79"/>
      <c r="S74" s="78"/>
      <c r="T74" s="64">
        <f t="shared" ref="T74:T79" si="161">S74-U74</f>
        <v>0</v>
      </c>
      <c r="U74" s="79"/>
      <c r="V74" s="78"/>
      <c r="W74" s="64">
        <f t="shared" ref="W74:W79" si="162">V74-X74</f>
        <v>0</v>
      </c>
      <c r="X74" s="93"/>
      <c r="Y74" s="78"/>
      <c r="Z74" s="64">
        <f t="shared" ref="Z74:Z79" si="163">Y74-AA74</f>
        <v>0</v>
      </c>
      <c r="AA74" s="79"/>
      <c r="AB74" s="78"/>
      <c r="AC74" s="64">
        <f t="shared" ref="AC74:AC79" si="164">AB74-AD74</f>
        <v>0</v>
      </c>
      <c r="AD74" s="79"/>
      <c r="AE74" s="78"/>
      <c r="AF74" s="64">
        <f t="shared" ref="AF74:AF79" si="165">AE74-AG74</f>
        <v>0</v>
      </c>
      <c r="AG74" s="79"/>
      <c r="AH74" s="78"/>
      <c r="AI74" s="64">
        <f t="shared" ref="AI74:AI79" si="166">AH74-AJ74</f>
        <v>0</v>
      </c>
      <c r="AJ74" s="79"/>
      <c r="AK74" s="78"/>
      <c r="AL74" s="64">
        <f t="shared" ref="AL74:AL79" si="167">AK74-AM74</f>
        <v>0</v>
      </c>
      <c r="AM74" s="79"/>
      <c r="AN74" s="78"/>
      <c r="AO74" s="64">
        <f t="shared" ref="AO74:AO79" si="168">AN74-AP74</f>
        <v>0</v>
      </c>
      <c r="AP74" s="79"/>
      <c r="AQ74" s="78"/>
      <c r="AR74" s="64">
        <f t="shared" ref="AR74:AR79" si="169">AQ74-AS74</f>
        <v>0</v>
      </c>
      <c r="AS74" s="79"/>
      <c r="AT74" s="78"/>
      <c r="AU74" s="64">
        <f t="shared" ref="AU74:AU79" si="170">AT74-AV74</f>
        <v>0</v>
      </c>
      <c r="AV74" s="79"/>
      <c r="AW74" s="78"/>
      <c r="AX74" s="64">
        <f t="shared" ref="AX74:AX79" si="171">AW74-AY74</f>
        <v>0</v>
      </c>
      <c r="AY74" s="79"/>
      <c r="AZ74" s="76"/>
      <c r="BA74" s="66" t="s">
        <v>34</v>
      </c>
    </row>
    <row r="75" spans="1:53">
      <c r="A75" s="627"/>
      <c r="B75" s="611"/>
      <c r="C75" s="613"/>
      <c r="D75" s="625"/>
      <c r="E75" s="629"/>
      <c r="F75" s="75" t="s">
        <v>35</v>
      </c>
      <c r="G75" s="78"/>
      <c r="H75" s="64">
        <f t="shared" si="157"/>
        <v>0</v>
      </c>
      <c r="I75" s="79"/>
      <c r="J75" s="78"/>
      <c r="K75" s="64">
        <f t="shared" si="158"/>
        <v>0</v>
      </c>
      <c r="L75" s="79"/>
      <c r="M75" s="78"/>
      <c r="N75" s="64">
        <f t="shared" si="159"/>
        <v>0</v>
      </c>
      <c r="O75" s="79"/>
      <c r="P75" s="78"/>
      <c r="Q75" s="64">
        <f t="shared" si="160"/>
        <v>0</v>
      </c>
      <c r="R75" s="79"/>
      <c r="S75" s="78"/>
      <c r="T75" s="64">
        <f t="shared" si="161"/>
        <v>0</v>
      </c>
      <c r="U75" s="79"/>
      <c r="V75" s="78"/>
      <c r="W75" s="64">
        <f t="shared" si="162"/>
        <v>0</v>
      </c>
      <c r="X75" s="93"/>
      <c r="Y75" s="78"/>
      <c r="Z75" s="64">
        <f t="shared" si="163"/>
        <v>0</v>
      </c>
      <c r="AA75" s="79"/>
      <c r="AB75" s="78"/>
      <c r="AC75" s="64">
        <f t="shared" si="164"/>
        <v>0</v>
      </c>
      <c r="AD75" s="79"/>
      <c r="AE75" s="78"/>
      <c r="AF75" s="64">
        <f t="shared" si="165"/>
        <v>0</v>
      </c>
      <c r="AG75" s="79"/>
      <c r="AH75" s="78"/>
      <c r="AI75" s="64">
        <f t="shared" si="166"/>
        <v>0</v>
      </c>
      <c r="AJ75" s="79"/>
      <c r="AK75" s="78"/>
      <c r="AL75" s="64">
        <f t="shared" si="167"/>
        <v>0</v>
      </c>
      <c r="AM75" s="79"/>
      <c r="AN75" s="78"/>
      <c r="AO75" s="64">
        <f t="shared" si="168"/>
        <v>0</v>
      </c>
      <c r="AP75" s="79"/>
      <c r="AQ75" s="78"/>
      <c r="AR75" s="64">
        <f t="shared" si="169"/>
        <v>0</v>
      </c>
      <c r="AS75" s="79"/>
      <c r="AT75" s="78"/>
      <c r="AU75" s="64">
        <f t="shared" si="170"/>
        <v>0</v>
      </c>
      <c r="AV75" s="79"/>
      <c r="AW75" s="78"/>
      <c r="AX75" s="64">
        <f t="shared" si="171"/>
        <v>0</v>
      </c>
      <c r="AY75" s="79"/>
      <c r="AZ75" s="76"/>
      <c r="BA75" s="67">
        <f>SUM(G74:G79,J74:J79,M74:M79,P74:P79,S74:S79,V74:V79,Y74:Y79,AB74:AB79,AE74:AE79,AH74:AH79,AK74:AK79,AZ74:AZ79,AN74:AN79,AQ74:AQ79)</f>
        <v>25113000</v>
      </c>
    </row>
    <row r="76" spans="1:53">
      <c r="A76" s="627"/>
      <c r="B76" s="611"/>
      <c r="C76" s="613"/>
      <c r="D76" s="625"/>
      <c r="E76" s="629"/>
      <c r="F76" s="75" t="s">
        <v>36</v>
      </c>
      <c r="G76" s="78">
        <v>350000</v>
      </c>
      <c r="H76" s="64">
        <f t="shared" si="157"/>
        <v>0</v>
      </c>
      <c r="I76" s="79">
        <v>350000</v>
      </c>
      <c r="J76" s="78"/>
      <c r="K76" s="64">
        <f t="shared" si="158"/>
        <v>0</v>
      </c>
      <c r="L76" s="79"/>
      <c r="M76" s="78"/>
      <c r="N76" s="64">
        <f t="shared" si="159"/>
        <v>0</v>
      </c>
      <c r="O76" s="79"/>
      <c r="P76" s="78"/>
      <c r="Q76" s="64">
        <f t="shared" si="160"/>
        <v>0</v>
      </c>
      <c r="R76" s="79"/>
      <c r="S76" s="78"/>
      <c r="T76" s="64">
        <f t="shared" si="161"/>
        <v>0</v>
      </c>
      <c r="U76" s="79"/>
      <c r="V76" s="78"/>
      <c r="W76" s="64">
        <f t="shared" si="162"/>
        <v>0</v>
      </c>
      <c r="X76" s="93"/>
      <c r="Y76" s="78"/>
      <c r="Z76" s="64">
        <f t="shared" si="163"/>
        <v>0</v>
      </c>
      <c r="AA76" s="79"/>
      <c r="AB76" s="78"/>
      <c r="AC76" s="64">
        <f t="shared" si="164"/>
        <v>0</v>
      </c>
      <c r="AD76" s="79"/>
      <c r="AE76" s="78"/>
      <c r="AF76" s="64">
        <f t="shared" si="165"/>
        <v>0</v>
      </c>
      <c r="AG76" s="79"/>
      <c r="AH76" s="78">
        <v>250000</v>
      </c>
      <c r="AI76" s="64"/>
      <c r="AJ76" s="133">
        <v>228080</v>
      </c>
      <c r="AK76" s="78"/>
      <c r="AL76" s="64">
        <f t="shared" si="167"/>
        <v>0</v>
      </c>
      <c r="AM76" s="79"/>
      <c r="AN76" s="78"/>
      <c r="AO76" s="64">
        <f t="shared" si="168"/>
        <v>0</v>
      </c>
      <c r="AP76" s="79"/>
      <c r="AQ76" s="78"/>
      <c r="AR76" s="64">
        <f t="shared" si="169"/>
        <v>0</v>
      </c>
      <c r="AS76" s="79"/>
      <c r="AT76" s="78"/>
      <c r="AU76" s="64">
        <f t="shared" si="170"/>
        <v>0</v>
      </c>
      <c r="AV76" s="79"/>
      <c r="AW76" s="78"/>
      <c r="AX76" s="64">
        <f t="shared" si="171"/>
        <v>0</v>
      </c>
      <c r="AY76" s="79"/>
      <c r="AZ76" s="76"/>
      <c r="BA76" s="68" t="s">
        <v>37</v>
      </c>
    </row>
    <row r="77" spans="1:53">
      <c r="A77" s="627"/>
      <c r="B77" s="611"/>
      <c r="C77" s="613"/>
      <c r="D77" s="625"/>
      <c r="E77" s="629"/>
      <c r="F77" s="75" t="s">
        <v>38</v>
      </c>
      <c r="G77" s="78"/>
      <c r="H77" s="64">
        <f t="shared" si="157"/>
        <v>0</v>
      </c>
      <c r="I77" s="79"/>
      <c r="J77" s="78"/>
      <c r="K77" s="64">
        <f t="shared" si="158"/>
        <v>0</v>
      </c>
      <c r="L77" s="79"/>
      <c r="M77" s="78">
        <v>5050000</v>
      </c>
      <c r="N77" s="64">
        <f t="shared" si="159"/>
        <v>0</v>
      </c>
      <c r="O77" s="79">
        <v>5050000</v>
      </c>
      <c r="P77" s="78"/>
      <c r="Q77" s="64">
        <f t="shared" si="160"/>
        <v>0</v>
      </c>
      <c r="R77" s="79"/>
      <c r="S77" s="78"/>
      <c r="T77" s="64">
        <f t="shared" si="161"/>
        <v>0</v>
      </c>
      <c r="U77" s="79"/>
      <c r="V77" s="78"/>
      <c r="W77" s="64">
        <f t="shared" si="162"/>
        <v>0</v>
      </c>
      <c r="X77" s="93"/>
      <c r="Y77" s="78"/>
      <c r="Z77" s="64">
        <f t="shared" si="163"/>
        <v>0</v>
      </c>
      <c r="AA77" s="79"/>
      <c r="AB77" s="78"/>
      <c r="AC77" s="64">
        <f t="shared" si="164"/>
        <v>0</v>
      </c>
      <c r="AD77" s="79"/>
      <c r="AE77" s="78"/>
      <c r="AF77" s="64">
        <f t="shared" si="165"/>
        <v>0</v>
      </c>
      <c r="AG77" s="79"/>
      <c r="AH77" s="78"/>
      <c r="AI77" s="64">
        <f t="shared" si="166"/>
        <v>0</v>
      </c>
      <c r="AJ77" s="79"/>
      <c r="AK77" s="78"/>
      <c r="AL77" s="64">
        <f t="shared" si="167"/>
        <v>0</v>
      </c>
      <c r="AM77" s="79"/>
      <c r="AN77" s="78"/>
      <c r="AO77" s="64">
        <f t="shared" si="168"/>
        <v>0</v>
      </c>
      <c r="AP77" s="79"/>
      <c r="AQ77" s="78"/>
      <c r="AR77" s="64">
        <f t="shared" si="169"/>
        <v>0</v>
      </c>
      <c r="AS77" s="79"/>
      <c r="AT77" s="78"/>
      <c r="AU77" s="64">
        <f t="shared" si="170"/>
        <v>0</v>
      </c>
      <c r="AV77" s="79"/>
      <c r="AW77" s="78"/>
      <c r="AX77" s="64">
        <f t="shared" si="171"/>
        <v>0</v>
      </c>
      <c r="AY77" s="79"/>
      <c r="AZ77" s="76"/>
      <c r="BA77" s="67">
        <f>SUM(H74:H79,K74:K79,N74:N79,Q74:Q79,T74:T79,W74:W79,Z74:Z79,AC74:AC79,AF74:AF79,AI74:AI79,AL74:AL79,AO74:AO79,AR74:AR79)</f>
        <v>0</v>
      </c>
    </row>
    <row r="78" spans="1:53">
      <c r="A78" s="627"/>
      <c r="B78" s="611"/>
      <c r="C78" s="613"/>
      <c r="D78" s="625"/>
      <c r="E78" s="629"/>
      <c r="F78" s="75" t="s">
        <v>39</v>
      </c>
      <c r="G78" s="78"/>
      <c r="H78" s="64">
        <f t="shared" si="157"/>
        <v>0</v>
      </c>
      <c r="I78" s="79"/>
      <c r="J78" s="78"/>
      <c r="K78" s="64">
        <f t="shared" si="158"/>
        <v>0</v>
      </c>
      <c r="L78" s="79"/>
      <c r="M78" s="78">
        <v>1975000</v>
      </c>
      <c r="N78" s="64">
        <f t="shared" si="159"/>
        <v>0</v>
      </c>
      <c r="O78" s="79">
        <v>1975000</v>
      </c>
      <c r="P78" s="78"/>
      <c r="Q78" s="64">
        <f t="shared" si="160"/>
        <v>0</v>
      </c>
      <c r="R78" s="79"/>
      <c r="S78" s="78"/>
      <c r="T78" s="64">
        <f t="shared" si="161"/>
        <v>0</v>
      </c>
      <c r="U78" s="79"/>
      <c r="V78" s="78"/>
      <c r="W78" s="64">
        <f t="shared" si="162"/>
        <v>0</v>
      </c>
      <c r="X78" s="93"/>
      <c r="Y78" s="78"/>
      <c r="Z78" s="64">
        <f t="shared" si="163"/>
        <v>0</v>
      </c>
      <c r="AA78" s="79"/>
      <c r="AB78" s="78"/>
      <c r="AC78" s="64">
        <f t="shared" si="164"/>
        <v>0</v>
      </c>
      <c r="AD78" s="79"/>
      <c r="AE78" s="78"/>
      <c r="AF78" s="64"/>
      <c r="AG78" s="413"/>
      <c r="AH78" s="78">
        <v>200000</v>
      </c>
      <c r="AI78" s="64">
        <f t="shared" si="166"/>
        <v>0</v>
      </c>
      <c r="AJ78" s="79">
        <v>200000</v>
      </c>
      <c r="AK78" s="78"/>
      <c r="AL78" s="64">
        <f t="shared" si="167"/>
        <v>0</v>
      </c>
      <c r="AM78" s="79"/>
      <c r="AN78" s="78"/>
      <c r="AO78" s="64">
        <f t="shared" si="168"/>
        <v>0</v>
      </c>
      <c r="AP78" s="79"/>
      <c r="AQ78" s="78"/>
      <c r="AR78" s="64">
        <f t="shared" si="169"/>
        <v>0</v>
      </c>
      <c r="AS78" s="79"/>
      <c r="AT78" s="78"/>
      <c r="AU78" s="64">
        <f t="shared" si="170"/>
        <v>0</v>
      </c>
      <c r="AV78" s="79"/>
      <c r="AW78" s="78"/>
      <c r="AX78" s="64">
        <f t="shared" si="171"/>
        <v>0</v>
      </c>
      <c r="AY78" s="79"/>
      <c r="AZ78" s="76"/>
      <c r="BA78" s="68" t="s">
        <v>40</v>
      </c>
    </row>
    <row r="79" spans="1:53">
      <c r="A79" s="741"/>
      <c r="B79" s="742"/>
      <c r="C79" s="743"/>
      <c r="D79" s="744"/>
      <c r="E79" s="745"/>
      <c r="F79" s="75" t="s">
        <v>42</v>
      </c>
      <c r="G79" s="78"/>
      <c r="H79" s="64">
        <f t="shared" si="157"/>
        <v>0</v>
      </c>
      <c r="I79" s="79"/>
      <c r="J79" s="78"/>
      <c r="K79" s="64">
        <f t="shared" si="158"/>
        <v>0</v>
      </c>
      <c r="L79" s="79"/>
      <c r="M79" s="78"/>
      <c r="N79" s="64">
        <f t="shared" si="159"/>
        <v>0</v>
      </c>
      <c r="O79" s="79"/>
      <c r="P79" s="78"/>
      <c r="Q79" s="64">
        <f t="shared" si="160"/>
        <v>0</v>
      </c>
      <c r="R79" s="79"/>
      <c r="S79" s="78"/>
      <c r="T79" s="64">
        <f t="shared" si="161"/>
        <v>0</v>
      </c>
      <c r="U79" s="79"/>
      <c r="V79" s="78"/>
      <c r="W79" s="64">
        <f t="shared" si="162"/>
        <v>0</v>
      </c>
      <c r="X79" s="93"/>
      <c r="Y79" s="78"/>
      <c r="Z79" s="64">
        <f t="shared" si="163"/>
        <v>0</v>
      </c>
      <c r="AA79" s="79"/>
      <c r="AB79" s="78"/>
      <c r="AC79" s="64">
        <f t="shared" si="164"/>
        <v>0</v>
      </c>
      <c r="AD79" s="79"/>
      <c r="AE79" s="131"/>
      <c r="AF79" s="132">
        <f t="shared" si="165"/>
        <v>0</v>
      </c>
      <c r="AG79" s="133"/>
      <c r="AH79" s="131">
        <v>17288000</v>
      </c>
      <c r="AI79" s="132"/>
      <c r="AJ79" s="133">
        <v>16741120</v>
      </c>
      <c r="AK79" s="78"/>
      <c r="AL79" s="64">
        <f t="shared" si="167"/>
        <v>0</v>
      </c>
      <c r="AM79" s="79"/>
      <c r="AN79" s="78"/>
      <c r="AO79" s="64">
        <f t="shared" si="168"/>
        <v>0</v>
      </c>
      <c r="AP79" s="79"/>
      <c r="AQ79" s="78"/>
      <c r="AR79" s="64">
        <f t="shared" si="169"/>
        <v>0</v>
      </c>
      <c r="AS79" s="79"/>
      <c r="AT79" s="78"/>
      <c r="AU79" s="64">
        <f t="shared" si="170"/>
        <v>0</v>
      </c>
      <c r="AV79" s="79"/>
      <c r="AW79" s="78"/>
      <c r="AX79" s="64">
        <f t="shared" si="171"/>
        <v>0</v>
      </c>
      <c r="AY79" s="79"/>
      <c r="AZ79" s="76"/>
      <c r="BA79" s="67">
        <f>SUM(I74:I79,L74:L79,O74:O79,R74:R79,U74:U79,X74:X79,AA74:AA79,AD74:AD79,AG74:AG79,AJ74:AJ79,AM74:AM79,AP74:AP79,AS74:AS79)</f>
        <v>24544200</v>
      </c>
    </row>
    <row r="80" spans="1:53" ht="15" customHeight="1">
      <c r="A80" s="445" t="s">
        <v>24</v>
      </c>
      <c r="B80" s="447" t="s">
        <v>20</v>
      </c>
      <c r="C80" s="447" t="s">
        <v>21</v>
      </c>
      <c r="D80" s="447" t="s">
        <v>212</v>
      </c>
      <c r="E80" s="447" t="s">
        <v>23</v>
      </c>
      <c r="F80" s="485" t="s">
        <v>25</v>
      </c>
      <c r="G80" s="434" t="s">
        <v>26</v>
      </c>
      <c r="H80" s="436" t="s">
        <v>27</v>
      </c>
      <c r="I80" s="438" t="s">
        <v>28</v>
      </c>
      <c r="J80" s="434" t="s">
        <v>26</v>
      </c>
      <c r="K80" s="436" t="s">
        <v>27</v>
      </c>
      <c r="L80" s="438" t="s">
        <v>28</v>
      </c>
      <c r="M80" s="434" t="s">
        <v>26</v>
      </c>
      <c r="N80" s="436" t="s">
        <v>27</v>
      </c>
      <c r="O80" s="438" t="s">
        <v>28</v>
      </c>
      <c r="P80" s="434" t="s">
        <v>26</v>
      </c>
      <c r="Q80" s="436" t="s">
        <v>27</v>
      </c>
      <c r="R80" s="438" t="s">
        <v>28</v>
      </c>
      <c r="S80" s="434" t="s">
        <v>26</v>
      </c>
      <c r="T80" s="436" t="s">
        <v>27</v>
      </c>
      <c r="U80" s="438" t="s">
        <v>28</v>
      </c>
      <c r="V80" s="434" t="s">
        <v>26</v>
      </c>
      <c r="W80" s="436" t="s">
        <v>27</v>
      </c>
      <c r="X80" s="486" t="s">
        <v>28</v>
      </c>
      <c r="Y80" s="434" t="s">
        <v>26</v>
      </c>
      <c r="Z80" s="436" t="s">
        <v>27</v>
      </c>
      <c r="AA80" s="438" t="s">
        <v>28</v>
      </c>
      <c r="AB80" s="434" t="s">
        <v>26</v>
      </c>
      <c r="AC80" s="436" t="s">
        <v>27</v>
      </c>
      <c r="AD80" s="438" t="s">
        <v>28</v>
      </c>
      <c r="AE80" s="434" t="s">
        <v>26</v>
      </c>
      <c r="AF80" s="436" t="s">
        <v>27</v>
      </c>
      <c r="AG80" s="438" t="s">
        <v>28</v>
      </c>
      <c r="AH80" s="434" t="s">
        <v>26</v>
      </c>
      <c r="AI80" s="436" t="s">
        <v>27</v>
      </c>
      <c r="AJ80" s="438" t="s">
        <v>28</v>
      </c>
      <c r="AK80" s="434" t="s">
        <v>26</v>
      </c>
      <c r="AL80" s="436" t="s">
        <v>27</v>
      </c>
      <c r="AM80" s="438" t="s">
        <v>28</v>
      </c>
      <c r="AN80" s="434" t="s">
        <v>26</v>
      </c>
      <c r="AO80" s="436" t="s">
        <v>27</v>
      </c>
      <c r="AP80" s="438" t="s">
        <v>28</v>
      </c>
      <c r="AQ80" s="434" t="s">
        <v>26</v>
      </c>
      <c r="AR80" s="436" t="s">
        <v>27</v>
      </c>
      <c r="AS80" s="438" t="s">
        <v>28</v>
      </c>
      <c r="AT80" s="434" t="s">
        <v>26</v>
      </c>
      <c r="AU80" s="436" t="s">
        <v>27</v>
      </c>
      <c r="AV80" s="438" t="s">
        <v>28</v>
      </c>
      <c r="AW80" s="434" t="s">
        <v>26</v>
      </c>
      <c r="AX80" s="436" t="s">
        <v>27</v>
      </c>
      <c r="AY80" s="438" t="s">
        <v>28</v>
      </c>
      <c r="AZ80" s="488" t="s">
        <v>26</v>
      </c>
      <c r="BA80" s="440" t="s">
        <v>29</v>
      </c>
    </row>
    <row r="81" spans="1:53" ht="15" customHeight="1">
      <c r="A81" s="626" t="s">
        <v>259</v>
      </c>
      <c r="B81" s="610" t="s">
        <v>312</v>
      </c>
      <c r="C81" s="612">
        <v>1493</v>
      </c>
      <c r="D81" s="624" t="s">
        <v>313</v>
      </c>
      <c r="E81" s="628" t="s">
        <v>314</v>
      </c>
      <c r="F81" s="75" t="s">
        <v>33</v>
      </c>
      <c r="G81" s="78"/>
      <c r="H81" s="64">
        <f t="shared" ref="H81:H86" si="172">G81-I81</f>
        <v>0</v>
      </c>
      <c r="I81" s="79"/>
      <c r="J81" s="78"/>
      <c r="K81" s="64">
        <f t="shared" ref="K81:K86" si="173">J81-L81</f>
        <v>0</v>
      </c>
      <c r="L81" s="79"/>
      <c r="M81" s="78"/>
      <c r="N81" s="64">
        <f t="shared" ref="N81:N86" si="174">M81-O81</f>
        <v>0</v>
      </c>
      <c r="O81" s="79"/>
      <c r="P81" s="78"/>
      <c r="Q81" s="64">
        <f t="shared" ref="Q81:Q86" si="175">P81-R81</f>
        <v>0</v>
      </c>
      <c r="R81" s="79"/>
      <c r="S81" s="78"/>
      <c r="T81" s="64">
        <f t="shared" ref="T81:T86" si="176">S81-U81</f>
        <v>0</v>
      </c>
      <c r="U81" s="79"/>
      <c r="V81" s="78"/>
      <c r="W81" s="64">
        <f t="shared" ref="W81:W86" si="177">V81-X81</f>
        <v>0</v>
      </c>
      <c r="X81" s="93"/>
      <c r="Y81" s="78"/>
      <c r="Z81" s="64">
        <f t="shared" ref="Z81:Z86" si="178">Y81-AA81</f>
        <v>0</v>
      </c>
      <c r="AA81" s="79"/>
      <c r="AB81" s="78"/>
      <c r="AC81" s="64">
        <f t="shared" ref="AC81:AC86" si="179">AB81-AD81</f>
        <v>0</v>
      </c>
      <c r="AD81" s="79"/>
      <c r="AE81" s="78"/>
      <c r="AF81" s="64">
        <f t="shared" ref="AF81:AF86" si="180">AE81-AG81</f>
        <v>0</v>
      </c>
      <c r="AG81" s="79"/>
      <c r="AH81" s="78"/>
      <c r="AI81" s="64">
        <f t="shared" ref="AI81:AI86" si="181">AH81-AJ81</f>
        <v>0</v>
      </c>
      <c r="AJ81" s="79"/>
      <c r="AK81" s="78"/>
      <c r="AL81" s="64">
        <f t="shared" ref="AL81:AL86" si="182">AK81-AM81</f>
        <v>0</v>
      </c>
      <c r="AM81" s="79"/>
      <c r="AN81" s="78"/>
      <c r="AO81" s="64">
        <f t="shared" ref="AO81:AO86" si="183">AN81-AP81</f>
        <v>0</v>
      </c>
      <c r="AP81" s="79"/>
      <c r="AQ81" s="78"/>
      <c r="AR81" s="64">
        <f t="shared" ref="AR81:AR86" si="184">AQ81-AS81</f>
        <v>0</v>
      </c>
      <c r="AS81" s="79"/>
      <c r="AT81" s="78"/>
      <c r="AU81" s="64">
        <f t="shared" ref="AU81:AU86" si="185">AT81-AV81</f>
        <v>0</v>
      </c>
      <c r="AV81" s="79"/>
      <c r="AW81" s="78"/>
      <c r="AX81" s="64">
        <f t="shared" ref="AX81:AX86" si="186">AW81-AY81</f>
        <v>0</v>
      </c>
      <c r="AY81" s="79"/>
      <c r="AZ81" s="76"/>
      <c r="BA81" s="66" t="s">
        <v>34</v>
      </c>
    </row>
    <row r="82" spans="1:53" ht="15" customHeight="1">
      <c r="A82" s="627"/>
      <c r="B82" s="611"/>
      <c r="C82" s="613"/>
      <c r="D82" s="625"/>
      <c r="E82" s="629"/>
      <c r="F82" s="75" t="s">
        <v>35</v>
      </c>
      <c r="G82" s="78"/>
      <c r="H82" s="64">
        <f t="shared" si="172"/>
        <v>0</v>
      </c>
      <c r="I82" s="79"/>
      <c r="J82" s="78"/>
      <c r="K82" s="64">
        <f t="shared" si="173"/>
        <v>0</v>
      </c>
      <c r="L82" s="79"/>
      <c r="M82" s="78"/>
      <c r="N82" s="64">
        <f t="shared" si="174"/>
        <v>0</v>
      </c>
      <c r="O82" s="79"/>
      <c r="P82" s="78"/>
      <c r="Q82" s="64">
        <f t="shared" si="175"/>
        <v>0</v>
      </c>
      <c r="R82" s="79"/>
      <c r="S82" s="78"/>
      <c r="T82" s="64">
        <f t="shared" si="176"/>
        <v>0</v>
      </c>
      <c r="U82" s="79"/>
      <c r="V82" s="78"/>
      <c r="W82" s="64">
        <f t="shared" si="177"/>
        <v>0</v>
      </c>
      <c r="X82" s="93"/>
      <c r="Y82" s="78"/>
      <c r="Z82" s="64">
        <f t="shared" si="178"/>
        <v>0</v>
      </c>
      <c r="AA82" s="79"/>
      <c r="AB82" s="78"/>
      <c r="AC82" s="64">
        <f t="shared" si="179"/>
        <v>0</v>
      </c>
      <c r="AD82" s="79"/>
      <c r="AE82" s="78"/>
      <c r="AF82" s="64">
        <f t="shared" si="180"/>
        <v>0</v>
      </c>
      <c r="AG82" s="79"/>
      <c r="AH82" s="78"/>
      <c r="AI82" s="64">
        <f t="shared" si="181"/>
        <v>0</v>
      </c>
      <c r="AJ82" s="79"/>
      <c r="AK82" s="78"/>
      <c r="AL82" s="64">
        <f t="shared" si="182"/>
        <v>0</v>
      </c>
      <c r="AM82" s="79"/>
      <c r="AN82" s="78"/>
      <c r="AO82" s="64">
        <f t="shared" si="183"/>
        <v>0</v>
      </c>
      <c r="AP82" s="79"/>
      <c r="AQ82" s="78"/>
      <c r="AR82" s="64">
        <f t="shared" si="184"/>
        <v>0</v>
      </c>
      <c r="AS82" s="79"/>
      <c r="AT82" s="78"/>
      <c r="AU82" s="64">
        <f t="shared" si="185"/>
        <v>0</v>
      </c>
      <c r="AV82" s="79"/>
      <c r="AW82" s="78"/>
      <c r="AX82" s="64">
        <f t="shared" si="186"/>
        <v>0</v>
      </c>
      <c r="AY82" s="79"/>
      <c r="AZ82" s="76"/>
      <c r="BA82" s="67">
        <f>SUM(G81:G86,J81:J86,M81:M86,P81:P86,S81:S86,V81:V86,Y81:Y86,AB81:AB86,AE81:AE86,AH81:AH86,AK81:AK86,AZ81:AZ86,AN81:AN86,AQ81:AQ86)</f>
        <v>20000</v>
      </c>
    </row>
    <row r="83" spans="1:53" ht="15" customHeight="1">
      <c r="A83" s="627"/>
      <c r="B83" s="611"/>
      <c r="C83" s="613"/>
      <c r="D83" s="625"/>
      <c r="E83" s="629"/>
      <c r="F83" s="75" t="s">
        <v>36</v>
      </c>
      <c r="G83" s="78">
        <v>20000</v>
      </c>
      <c r="H83" s="64">
        <f t="shared" si="172"/>
        <v>-4571</v>
      </c>
      <c r="I83" s="79">
        <v>24571</v>
      </c>
      <c r="J83" s="78"/>
      <c r="K83" s="64">
        <f t="shared" si="173"/>
        <v>0</v>
      </c>
      <c r="L83" s="79"/>
      <c r="M83" s="78"/>
      <c r="N83" s="64">
        <f t="shared" si="174"/>
        <v>0</v>
      </c>
      <c r="O83" s="79"/>
      <c r="P83" s="78"/>
      <c r="Q83" s="64">
        <f t="shared" si="175"/>
        <v>0</v>
      </c>
      <c r="R83" s="79"/>
      <c r="S83" s="78"/>
      <c r="T83" s="64">
        <f t="shared" si="176"/>
        <v>0</v>
      </c>
      <c r="U83" s="79"/>
      <c r="V83" s="78"/>
      <c r="W83" s="64">
        <f t="shared" si="177"/>
        <v>0</v>
      </c>
      <c r="X83" s="93"/>
      <c r="Y83" s="78"/>
      <c r="Z83" s="64">
        <f t="shared" si="178"/>
        <v>0</v>
      </c>
      <c r="AA83" s="79"/>
      <c r="AB83" s="78"/>
      <c r="AC83" s="64">
        <f t="shared" si="179"/>
        <v>0</v>
      </c>
      <c r="AD83" s="79"/>
      <c r="AE83" s="78"/>
      <c r="AF83" s="64">
        <f t="shared" si="180"/>
        <v>0</v>
      </c>
      <c r="AG83" s="79"/>
      <c r="AH83" s="78"/>
      <c r="AI83" s="64">
        <f t="shared" si="181"/>
        <v>0</v>
      </c>
      <c r="AJ83" s="79"/>
      <c r="AK83" s="78"/>
      <c r="AL83" s="64">
        <f t="shared" si="182"/>
        <v>0</v>
      </c>
      <c r="AM83" s="79"/>
      <c r="AN83" s="78"/>
      <c r="AO83" s="64">
        <f t="shared" si="183"/>
        <v>0</v>
      </c>
      <c r="AP83" s="79"/>
      <c r="AQ83" s="78"/>
      <c r="AR83" s="64">
        <f t="shared" si="184"/>
        <v>0</v>
      </c>
      <c r="AS83" s="79"/>
      <c r="AT83" s="78"/>
      <c r="AU83" s="64">
        <f t="shared" si="185"/>
        <v>0</v>
      </c>
      <c r="AV83" s="79"/>
      <c r="AW83" s="78"/>
      <c r="AX83" s="64">
        <f t="shared" si="186"/>
        <v>0</v>
      </c>
      <c r="AY83" s="79"/>
      <c r="AZ83" s="76"/>
      <c r="BA83" s="68" t="s">
        <v>37</v>
      </c>
    </row>
    <row r="84" spans="1:53" ht="15" customHeight="1">
      <c r="A84" s="627"/>
      <c r="B84" s="611"/>
      <c r="C84" s="613"/>
      <c r="D84" s="625"/>
      <c r="E84" s="629"/>
      <c r="F84" s="75" t="s">
        <v>38</v>
      </c>
      <c r="G84" s="78"/>
      <c r="H84" s="64">
        <f t="shared" si="172"/>
        <v>0</v>
      </c>
      <c r="I84" s="79"/>
      <c r="J84" s="78"/>
      <c r="K84" s="64">
        <f t="shared" si="173"/>
        <v>0</v>
      </c>
      <c r="L84" s="79"/>
      <c r="M84" s="78"/>
      <c r="N84" s="64">
        <f t="shared" si="174"/>
        <v>0</v>
      </c>
      <c r="O84" s="79"/>
      <c r="P84" s="78"/>
      <c r="Q84" s="64">
        <f t="shared" si="175"/>
        <v>0</v>
      </c>
      <c r="R84" s="79"/>
      <c r="S84" s="78"/>
      <c r="T84" s="64">
        <f t="shared" si="176"/>
        <v>0</v>
      </c>
      <c r="U84" s="79"/>
      <c r="V84" s="78"/>
      <c r="W84" s="64">
        <f t="shared" si="177"/>
        <v>0</v>
      </c>
      <c r="X84" s="93"/>
      <c r="Y84" s="78"/>
      <c r="Z84" s="64">
        <f t="shared" si="178"/>
        <v>0</v>
      </c>
      <c r="AA84" s="79"/>
      <c r="AB84" s="78"/>
      <c r="AC84" s="64">
        <f t="shared" si="179"/>
        <v>0</v>
      </c>
      <c r="AD84" s="79"/>
      <c r="AE84" s="78"/>
      <c r="AF84" s="64">
        <f t="shared" si="180"/>
        <v>0</v>
      </c>
      <c r="AG84" s="79"/>
      <c r="AH84" s="78"/>
      <c r="AI84" s="64">
        <f t="shared" si="181"/>
        <v>0</v>
      </c>
      <c r="AJ84" s="79"/>
      <c r="AK84" s="78"/>
      <c r="AL84" s="64">
        <f t="shared" si="182"/>
        <v>0</v>
      </c>
      <c r="AM84" s="79"/>
      <c r="AN84" s="78"/>
      <c r="AO84" s="64">
        <f t="shared" si="183"/>
        <v>0</v>
      </c>
      <c r="AP84" s="79"/>
      <c r="AQ84" s="78"/>
      <c r="AR84" s="64">
        <f t="shared" si="184"/>
        <v>0</v>
      </c>
      <c r="AS84" s="79"/>
      <c r="AT84" s="78"/>
      <c r="AU84" s="64">
        <f t="shared" si="185"/>
        <v>0</v>
      </c>
      <c r="AV84" s="79"/>
      <c r="AW84" s="78"/>
      <c r="AX84" s="64">
        <f t="shared" si="186"/>
        <v>0</v>
      </c>
      <c r="AY84" s="79"/>
      <c r="AZ84" s="76"/>
      <c r="BA84" s="67">
        <f>SUM(H81:H86,K81:K86,N81:N86,Q81:Q86,T81:T86,W81:W86,Z81:Z86,AC81:AC86,Z81:Z86,AF81:AF86,AI81:AI86,AL81:AL86,AO81:AO86,AR81:AR86)</f>
        <v>-4571</v>
      </c>
    </row>
    <row r="85" spans="1:53" ht="15" customHeight="1">
      <c r="A85" s="627"/>
      <c r="B85" s="611"/>
      <c r="C85" s="613"/>
      <c r="D85" s="625"/>
      <c r="E85" s="629"/>
      <c r="F85" s="75" t="s">
        <v>39</v>
      </c>
      <c r="G85" s="78"/>
      <c r="H85" s="64">
        <f t="shared" si="172"/>
        <v>0</v>
      </c>
      <c r="I85" s="79"/>
      <c r="J85" s="78"/>
      <c r="K85" s="64">
        <f t="shared" si="173"/>
        <v>0</v>
      </c>
      <c r="L85" s="79"/>
      <c r="M85" s="78"/>
      <c r="N85" s="64">
        <f t="shared" si="174"/>
        <v>0</v>
      </c>
      <c r="O85" s="79"/>
      <c r="P85" s="78"/>
      <c r="Q85" s="64">
        <f t="shared" si="175"/>
        <v>0</v>
      </c>
      <c r="R85" s="79"/>
      <c r="S85" s="78"/>
      <c r="T85" s="64">
        <f t="shared" si="176"/>
        <v>0</v>
      </c>
      <c r="U85" s="79"/>
      <c r="V85" s="78"/>
      <c r="W85" s="64">
        <f t="shared" si="177"/>
        <v>0</v>
      </c>
      <c r="X85" s="93"/>
      <c r="Y85" s="78"/>
      <c r="Z85" s="64">
        <f t="shared" si="178"/>
        <v>0</v>
      </c>
      <c r="AA85" s="79"/>
      <c r="AB85" s="78"/>
      <c r="AC85" s="64">
        <f t="shared" si="179"/>
        <v>0</v>
      </c>
      <c r="AD85" s="79"/>
      <c r="AE85" s="78"/>
      <c r="AF85" s="64">
        <f t="shared" si="180"/>
        <v>0</v>
      </c>
      <c r="AG85" s="79"/>
      <c r="AH85" s="78"/>
      <c r="AI85" s="64">
        <f t="shared" si="181"/>
        <v>0</v>
      </c>
      <c r="AJ85" s="79"/>
      <c r="AK85" s="78"/>
      <c r="AL85" s="64">
        <f t="shared" si="182"/>
        <v>0</v>
      </c>
      <c r="AM85" s="79"/>
      <c r="AN85" s="78"/>
      <c r="AO85" s="64">
        <f t="shared" si="183"/>
        <v>0</v>
      </c>
      <c r="AP85" s="79"/>
      <c r="AQ85" s="78"/>
      <c r="AR85" s="64">
        <f t="shared" si="184"/>
        <v>0</v>
      </c>
      <c r="AS85" s="79"/>
      <c r="AT85" s="78"/>
      <c r="AU85" s="64">
        <f t="shared" si="185"/>
        <v>0</v>
      </c>
      <c r="AV85" s="79"/>
      <c r="AW85" s="78"/>
      <c r="AX85" s="64">
        <f t="shared" si="186"/>
        <v>0</v>
      </c>
      <c r="AY85" s="79"/>
      <c r="AZ85" s="76"/>
      <c r="BA85" s="68" t="s">
        <v>40</v>
      </c>
    </row>
    <row r="86" spans="1:53" ht="15" customHeight="1">
      <c r="A86" s="741"/>
      <c r="B86" s="742"/>
      <c r="C86" s="743"/>
      <c r="D86" s="744"/>
      <c r="E86" s="745"/>
      <c r="F86" s="75" t="s">
        <v>42</v>
      </c>
      <c r="G86" s="78"/>
      <c r="H86" s="64">
        <f t="shared" si="172"/>
        <v>0</v>
      </c>
      <c r="I86" s="79"/>
      <c r="J86" s="78"/>
      <c r="K86" s="64">
        <f t="shared" si="173"/>
        <v>0</v>
      </c>
      <c r="L86" s="79"/>
      <c r="M86" s="78"/>
      <c r="N86" s="64">
        <f t="shared" si="174"/>
        <v>0</v>
      </c>
      <c r="O86" s="79"/>
      <c r="P86" s="78"/>
      <c r="Q86" s="64">
        <f t="shared" si="175"/>
        <v>0</v>
      </c>
      <c r="R86" s="79"/>
      <c r="S86" s="78"/>
      <c r="T86" s="64">
        <f t="shared" si="176"/>
        <v>0</v>
      </c>
      <c r="U86" s="79"/>
      <c r="V86" s="78"/>
      <c r="W86" s="64">
        <f t="shared" si="177"/>
        <v>0</v>
      </c>
      <c r="X86" s="93"/>
      <c r="Y86" s="78"/>
      <c r="Z86" s="64">
        <f t="shared" si="178"/>
        <v>0</v>
      </c>
      <c r="AA86" s="79"/>
      <c r="AB86" s="78"/>
      <c r="AC86" s="64">
        <f t="shared" si="179"/>
        <v>0</v>
      </c>
      <c r="AD86" s="79"/>
      <c r="AE86" s="78"/>
      <c r="AF86" s="64">
        <f t="shared" si="180"/>
        <v>0</v>
      </c>
      <c r="AG86" s="79"/>
      <c r="AH86" s="78"/>
      <c r="AI86" s="64">
        <f t="shared" si="181"/>
        <v>0</v>
      </c>
      <c r="AJ86" s="79"/>
      <c r="AK86" s="78"/>
      <c r="AL86" s="64">
        <f t="shared" si="182"/>
        <v>0</v>
      </c>
      <c r="AM86" s="79"/>
      <c r="AN86" s="78"/>
      <c r="AO86" s="64">
        <f t="shared" si="183"/>
        <v>0</v>
      </c>
      <c r="AP86" s="79"/>
      <c r="AQ86" s="78"/>
      <c r="AR86" s="64">
        <f t="shared" si="184"/>
        <v>0</v>
      </c>
      <c r="AS86" s="79"/>
      <c r="AT86" s="78"/>
      <c r="AU86" s="64">
        <f t="shared" si="185"/>
        <v>0</v>
      </c>
      <c r="AV86" s="79"/>
      <c r="AW86" s="78"/>
      <c r="AX86" s="64">
        <f t="shared" si="186"/>
        <v>0</v>
      </c>
      <c r="AY86" s="79"/>
      <c r="AZ86" s="76"/>
      <c r="BA86" s="67">
        <f>SUM(I81:I86,L81:L86,O81:O86,R81:R86,U81:U86,X81:X86,AA81:AA86,AD81:AD86,AG81:AG86,AJ81:AJ86,AM81:AM86,AP81:AP86,AS81:AS86)</f>
        <v>24571</v>
      </c>
    </row>
    <row r="87" spans="1:53" ht="15" customHeight="1">
      <c r="A87" s="478" t="s">
        <v>24</v>
      </c>
      <c r="B87" s="468" t="s">
        <v>20</v>
      </c>
      <c r="C87" s="468" t="s">
        <v>21</v>
      </c>
      <c r="D87" s="468" t="s">
        <v>212</v>
      </c>
      <c r="E87" s="468" t="s">
        <v>23</v>
      </c>
      <c r="F87" s="481" t="s">
        <v>25</v>
      </c>
      <c r="G87" s="460" t="s">
        <v>26</v>
      </c>
      <c r="H87" s="450" t="s">
        <v>27</v>
      </c>
      <c r="I87" s="452" t="s">
        <v>28</v>
      </c>
      <c r="J87" s="460" t="s">
        <v>26</v>
      </c>
      <c r="K87" s="450" t="s">
        <v>27</v>
      </c>
      <c r="L87" s="452" t="s">
        <v>28</v>
      </c>
      <c r="M87" s="460" t="s">
        <v>26</v>
      </c>
      <c r="N87" s="450" t="s">
        <v>27</v>
      </c>
      <c r="O87" s="452" t="s">
        <v>28</v>
      </c>
      <c r="P87" s="460" t="s">
        <v>26</v>
      </c>
      <c r="Q87" s="450" t="s">
        <v>27</v>
      </c>
      <c r="R87" s="452" t="s">
        <v>28</v>
      </c>
      <c r="S87" s="460" t="s">
        <v>26</v>
      </c>
      <c r="T87" s="450" t="s">
        <v>27</v>
      </c>
      <c r="U87" s="452" t="s">
        <v>28</v>
      </c>
      <c r="V87" s="460" t="s">
        <v>26</v>
      </c>
      <c r="W87" s="450" t="s">
        <v>27</v>
      </c>
      <c r="X87" s="474" t="s">
        <v>28</v>
      </c>
      <c r="Y87" s="460" t="s">
        <v>26</v>
      </c>
      <c r="Z87" s="450" t="s">
        <v>27</v>
      </c>
      <c r="AA87" s="452" t="s">
        <v>28</v>
      </c>
      <c r="AB87" s="460" t="s">
        <v>26</v>
      </c>
      <c r="AC87" s="450" t="s">
        <v>27</v>
      </c>
      <c r="AD87" s="452" t="s">
        <v>28</v>
      </c>
      <c r="AE87" s="460" t="s">
        <v>26</v>
      </c>
      <c r="AF87" s="450" t="s">
        <v>27</v>
      </c>
      <c r="AG87" s="452" t="s">
        <v>28</v>
      </c>
      <c r="AH87" s="460" t="s">
        <v>26</v>
      </c>
      <c r="AI87" s="450" t="s">
        <v>27</v>
      </c>
      <c r="AJ87" s="452" t="s">
        <v>28</v>
      </c>
      <c r="AK87" s="460" t="s">
        <v>26</v>
      </c>
      <c r="AL87" s="450" t="s">
        <v>27</v>
      </c>
      <c r="AM87" s="452" t="s">
        <v>28</v>
      </c>
      <c r="AN87" s="460" t="s">
        <v>26</v>
      </c>
      <c r="AO87" s="450" t="s">
        <v>27</v>
      </c>
      <c r="AP87" s="452" t="s">
        <v>28</v>
      </c>
      <c r="AQ87" s="460" t="s">
        <v>26</v>
      </c>
      <c r="AR87" s="450" t="s">
        <v>27</v>
      </c>
      <c r="AS87" s="452" t="s">
        <v>28</v>
      </c>
      <c r="AT87" s="460" t="s">
        <v>26</v>
      </c>
      <c r="AU87" s="450" t="s">
        <v>27</v>
      </c>
      <c r="AV87" s="452" t="s">
        <v>28</v>
      </c>
      <c r="AW87" s="460" t="s">
        <v>26</v>
      </c>
      <c r="AX87" s="450" t="s">
        <v>27</v>
      </c>
      <c r="AY87" s="452" t="s">
        <v>28</v>
      </c>
      <c r="AZ87" s="476" t="s">
        <v>26</v>
      </c>
      <c r="BA87" s="483" t="s">
        <v>29</v>
      </c>
    </row>
    <row r="88" spans="1:53" ht="15" customHeight="1">
      <c r="A88" s="626" t="s">
        <v>261</v>
      </c>
      <c r="B88" s="610" t="s">
        <v>315</v>
      </c>
      <c r="C88" s="612">
        <v>1623</v>
      </c>
      <c r="D88" s="624" t="s">
        <v>316</v>
      </c>
      <c r="E88" s="628" t="s">
        <v>317</v>
      </c>
      <c r="F88" s="75" t="s">
        <v>33</v>
      </c>
      <c r="G88" s="78"/>
      <c r="H88" s="64">
        <f t="shared" ref="H88:H93" si="187">G88-I88</f>
        <v>0</v>
      </c>
      <c r="I88" s="79"/>
      <c r="J88" s="78"/>
      <c r="K88" s="64">
        <f t="shared" ref="K88:K93" si="188">J88-L88</f>
        <v>0</v>
      </c>
      <c r="L88" s="79"/>
      <c r="M88" s="78"/>
      <c r="N88" s="64">
        <f t="shared" ref="N88:N93" si="189">M88-O88</f>
        <v>0</v>
      </c>
      <c r="O88" s="79"/>
      <c r="P88" s="78"/>
      <c r="Q88" s="64">
        <f t="shared" ref="Q88:Q93" si="190">P88-R88</f>
        <v>0</v>
      </c>
      <c r="R88" s="79"/>
      <c r="S88" s="78"/>
      <c r="T88" s="64">
        <f t="shared" ref="T88:T93" si="191">S88-U88</f>
        <v>0</v>
      </c>
      <c r="U88" s="79"/>
      <c r="V88" s="78"/>
      <c r="W88" s="64">
        <f t="shared" ref="W88:W93" si="192">V88-X88</f>
        <v>0</v>
      </c>
      <c r="X88" s="93"/>
      <c r="Y88" s="78"/>
      <c r="Z88" s="64">
        <f t="shared" ref="Z88:Z93" si="193">Y88-AA88</f>
        <v>0</v>
      </c>
      <c r="AA88" s="79"/>
      <c r="AB88" s="78"/>
      <c r="AC88" s="64">
        <f t="shared" ref="AC88:AC93" si="194">AB88-AD88</f>
        <v>0</v>
      </c>
      <c r="AD88" s="79"/>
      <c r="AE88" s="78"/>
      <c r="AF88" s="64">
        <f t="shared" ref="AF88:AF93" si="195">AE88-AG88</f>
        <v>0</v>
      </c>
      <c r="AG88" s="79"/>
      <c r="AH88" s="78"/>
      <c r="AI88" s="64">
        <f t="shared" ref="AI88:AI93" si="196">AH88-AJ88</f>
        <v>0</v>
      </c>
      <c r="AJ88" s="79"/>
      <c r="AK88" s="78"/>
      <c r="AL88" s="64">
        <f t="shared" ref="AL88:AL93" si="197">AK88-AM88</f>
        <v>0</v>
      </c>
      <c r="AM88" s="79"/>
      <c r="AN88" s="78"/>
      <c r="AO88" s="64">
        <f t="shared" ref="AO88:AO93" si="198">AN88-AP88</f>
        <v>0</v>
      </c>
      <c r="AP88" s="79"/>
      <c r="AQ88" s="78"/>
      <c r="AR88" s="64">
        <f t="shared" ref="AR88:AR93" si="199">AQ88-AS88</f>
        <v>0</v>
      </c>
      <c r="AS88" s="79"/>
      <c r="AT88" s="78"/>
      <c r="AU88" s="64">
        <f t="shared" ref="AU88:AU93" si="200">AT88-AV88</f>
        <v>0</v>
      </c>
      <c r="AV88" s="79"/>
      <c r="AW88" s="78"/>
      <c r="AX88" s="64">
        <f t="shared" ref="AX88:AX93" si="201">AW88-AY88</f>
        <v>0</v>
      </c>
      <c r="AY88" s="79"/>
      <c r="AZ88" s="76"/>
      <c r="BA88" s="66" t="s">
        <v>34</v>
      </c>
    </row>
    <row r="89" spans="1:53" ht="15" customHeight="1">
      <c r="A89" s="627"/>
      <c r="B89" s="611"/>
      <c r="C89" s="613"/>
      <c r="D89" s="625"/>
      <c r="E89" s="629"/>
      <c r="F89" s="75" t="s">
        <v>35</v>
      </c>
      <c r="G89" s="78"/>
      <c r="H89" s="64">
        <f t="shared" si="187"/>
        <v>0</v>
      </c>
      <c r="I89" s="79"/>
      <c r="J89" s="78"/>
      <c r="K89" s="64">
        <f t="shared" si="188"/>
        <v>0</v>
      </c>
      <c r="L89" s="79"/>
      <c r="M89" s="78"/>
      <c r="N89" s="64">
        <f t="shared" si="189"/>
        <v>0</v>
      </c>
      <c r="O89" s="79"/>
      <c r="P89" s="78"/>
      <c r="Q89" s="64">
        <f t="shared" si="190"/>
        <v>0</v>
      </c>
      <c r="R89" s="79"/>
      <c r="S89" s="78"/>
      <c r="T89" s="64">
        <f t="shared" si="191"/>
        <v>0</v>
      </c>
      <c r="U89" s="79"/>
      <c r="V89" s="78"/>
      <c r="W89" s="64">
        <f t="shared" si="192"/>
        <v>0</v>
      </c>
      <c r="X89" s="93"/>
      <c r="Y89" s="78"/>
      <c r="Z89" s="64">
        <f t="shared" si="193"/>
        <v>0</v>
      </c>
      <c r="AA89" s="79"/>
      <c r="AB89" s="78"/>
      <c r="AC89" s="64">
        <f t="shared" si="194"/>
        <v>0</v>
      </c>
      <c r="AD89" s="79"/>
      <c r="AE89" s="78"/>
      <c r="AF89" s="64">
        <f t="shared" si="195"/>
        <v>0</v>
      </c>
      <c r="AG89" s="79"/>
      <c r="AH89" s="78"/>
      <c r="AI89" s="64">
        <f t="shared" si="196"/>
        <v>0</v>
      </c>
      <c r="AJ89" s="79"/>
      <c r="AK89" s="78"/>
      <c r="AL89" s="64">
        <f t="shared" si="197"/>
        <v>0</v>
      </c>
      <c r="AM89" s="79"/>
      <c r="AN89" s="78"/>
      <c r="AO89" s="64">
        <f t="shared" si="198"/>
        <v>0</v>
      </c>
      <c r="AP89" s="79"/>
      <c r="AQ89" s="78"/>
      <c r="AR89" s="64">
        <f t="shared" si="199"/>
        <v>0</v>
      </c>
      <c r="AS89" s="79"/>
      <c r="AT89" s="78"/>
      <c r="AU89" s="64">
        <f t="shared" si="200"/>
        <v>0</v>
      </c>
      <c r="AV89" s="79"/>
      <c r="AW89" s="78"/>
      <c r="AX89" s="64">
        <f t="shared" si="201"/>
        <v>0</v>
      </c>
      <c r="AY89" s="79"/>
      <c r="AZ89" s="76"/>
      <c r="BA89" s="67">
        <f>SUM(G88:G93,J88:J93,M88:M93,P88:P93,S88:S93,V88:V93,Y88:Y93,AB88:AB93,AE88:AE93,AH88:AH93,AK88:AK93,AZ88:AZ93,AN88:AN93,AQ88:AQ93)</f>
        <v>200000</v>
      </c>
    </row>
    <row r="90" spans="1:53" ht="15" customHeight="1">
      <c r="A90" s="627"/>
      <c r="B90" s="611"/>
      <c r="C90" s="613"/>
      <c r="D90" s="625"/>
      <c r="E90" s="629"/>
      <c r="F90" s="75" t="s">
        <v>36</v>
      </c>
      <c r="G90" s="78"/>
      <c r="H90" s="64">
        <f t="shared" si="187"/>
        <v>0</v>
      </c>
      <c r="I90" s="79"/>
      <c r="J90" s="78"/>
      <c r="K90" s="64">
        <f t="shared" si="188"/>
        <v>0</v>
      </c>
      <c r="L90" s="79"/>
      <c r="M90" s="78"/>
      <c r="N90" s="64">
        <f t="shared" si="189"/>
        <v>0</v>
      </c>
      <c r="O90" s="79"/>
      <c r="P90" s="78"/>
      <c r="Q90" s="64">
        <f t="shared" si="190"/>
        <v>0</v>
      </c>
      <c r="R90" s="79"/>
      <c r="S90" s="78"/>
      <c r="T90" s="64">
        <f t="shared" si="191"/>
        <v>0</v>
      </c>
      <c r="U90" s="79"/>
      <c r="V90" s="78"/>
      <c r="W90" s="64">
        <f t="shared" si="192"/>
        <v>0</v>
      </c>
      <c r="X90" s="93"/>
      <c r="Y90" s="78"/>
      <c r="Z90" s="64">
        <f t="shared" si="193"/>
        <v>0</v>
      </c>
      <c r="AA90" s="79"/>
      <c r="AB90" s="78"/>
      <c r="AC90" s="64">
        <f t="shared" si="194"/>
        <v>0</v>
      </c>
      <c r="AD90" s="79"/>
      <c r="AE90" s="78"/>
      <c r="AF90" s="64">
        <f t="shared" si="195"/>
        <v>0</v>
      </c>
      <c r="AG90" s="79"/>
      <c r="AH90" s="78"/>
      <c r="AI90" s="64">
        <f t="shared" si="196"/>
        <v>0</v>
      </c>
      <c r="AJ90" s="79"/>
      <c r="AK90" s="78"/>
      <c r="AL90" s="64">
        <f t="shared" si="197"/>
        <v>0</v>
      </c>
      <c r="AM90" s="79"/>
      <c r="AN90" s="78"/>
      <c r="AO90" s="64">
        <f t="shared" si="198"/>
        <v>0</v>
      </c>
      <c r="AP90" s="79"/>
      <c r="AQ90" s="78"/>
      <c r="AR90" s="64">
        <f t="shared" si="199"/>
        <v>0</v>
      </c>
      <c r="AS90" s="79"/>
      <c r="AT90" s="78"/>
      <c r="AU90" s="64">
        <f t="shared" si="200"/>
        <v>0</v>
      </c>
      <c r="AV90" s="79"/>
      <c r="AW90" s="78"/>
      <c r="AX90" s="64">
        <f t="shared" si="201"/>
        <v>0</v>
      </c>
      <c r="AY90" s="79"/>
      <c r="AZ90" s="76"/>
      <c r="BA90" s="68" t="s">
        <v>37</v>
      </c>
    </row>
    <row r="91" spans="1:53" ht="15" customHeight="1">
      <c r="A91" s="627"/>
      <c r="B91" s="611"/>
      <c r="C91" s="613"/>
      <c r="D91" s="625"/>
      <c r="E91" s="629"/>
      <c r="F91" s="75" t="s">
        <v>38</v>
      </c>
      <c r="G91" s="78"/>
      <c r="H91" s="64">
        <f t="shared" si="187"/>
        <v>0</v>
      </c>
      <c r="I91" s="79"/>
      <c r="J91" s="78"/>
      <c r="K91" s="64">
        <f t="shared" si="188"/>
        <v>0</v>
      </c>
      <c r="L91" s="79"/>
      <c r="M91" s="78"/>
      <c r="N91" s="64">
        <f t="shared" si="189"/>
        <v>0</v>
      </c>
      <c r="O91" s="79"/>
      <c r="P91" s="78"/>
      <c r="Q91" s="64">
        <f t="shared" si="190"/>
        <v>0</v>
      </c>
      <c r="R91" s="79"/>
      <c r="S91" s="78"/>
      <c r="T91" s="64">
        <f t="shared" si="191"/>
        <v>0</v>
      </c>
      <c r="U91" s="79"/>
      <c r="V91" s="78"/>
      <c r="W91" s="64">
        <f t="shared" si="192"/>
        <v>0</v>
      </c>
      <c r="X91" s="93"/>
      <c r="Y91" s="78"/>
      <c r="Z91" s="64">
        <f t="shared" si="193"/>
        <v>0</v>
      </c>
      <c r="AA91" s="79"/>
      <c r="AB91" s="78"/>
      <c r="AC91" s="64">
        <f t="shared" si="194"/>
        <v>0</v>
      </c>
      <c r="AD91" s="79"/>
      <c r="AE91" s="78"/>
      <c r="AF91" s="64">
        <f t="shared" si="195"/>
        <v>0</v>
      </c>
      <c r="AG91" s="79"/>
      <c r="AH91" s="78"/>
      <c r="AI91" s="64">
        <f t="shared" si="196"/>
        <v>0</v>
      </c>
      <c r="AJ91" s="79"/>
      <c r="AK91" s="78"/>
      <c r="AL91" s="64">
        <f t="shared" si="197"/>
        <v>0</v>
      </c>
      <c r="AM91" s="79"/>
      <c r="AN91" s="78"/>
      <c r="AO91" s="64">
        <f t="shared" si="198"/>
        <v>0</v>
      </c>
      <c r="AP91" s="79"/>
      <c r="AQ91" s="78"/>
      <c r="AR91" s="64">
        <f t="shared" si="199"/>
        <v>0</v>
      </c>
      <c r="AS91" s="79"/>
      <c r="AT91" s="78"/>
      <c r="AU91" s="64">
        <f t="shared" si="200"/>
        <v>0</v>
      </c>
      <c r="AV91" s="79"/>
      <c r="AW91" s="78"/>
      <c r="AX91" s="64">
        <f t="shared" si="201"/>
        <v>0</v>
      </c>
      <c r="AY91" s="79"/>
      <c r="AZ91" s="76"/>
      <c r="BA91" s="67">
        <f>SUM(H88:H93,K88:K93,N88:N93,Q88:Q93,T88:T93,W88:W93,Z88:Z93,AC88:AC93,Z88:Z93,AF88:AF93,AI88:AI93,AL88:AL93,AO88:AO93,AR88:AR93)</f>
        <v>29280</v>
      </c>
    </row>
    <row r="92" spans="1:53" ht="15" customHeight="1">
      <c r="A92" s="627"/>
      <c r="B92" s="611"/>
      <c r="C92" s="613"/>
      <c r="D92" s="625"/>
      <c r="E92" s="629"/>
      <c r="F92" s="75" t="s">
        <v>39</v>
      </c>
      <c r="G92" s="78"/>
      <c r="H92" s="64">
        <f t="shared" si="187"/>
        <v>0</v>
      </c>
      <c r="I92" s="79"/>
      <c r="J92" s="78"/>
      <c r="K92" s="64">
        <f t="shared" si="188"/>
        <v>0</v>
      </c>
      <c r="L92" s="79"/>
      <c r="M92" s="78"/>
      <c r="N92" s="64">
        <f t="shared" si="189"/>
        <v>0</v>
      </c>
      <c r="O92" s="79"/>
      <c r="P92" s="78"/>
      <c r="Q92" s="64">
        <f t="shared" si="190"/>
        <v>0</v>
      </c>
      <c r="R92" s="79"/>
      <c r="S92" s="78"/>
      <c r="T92" s="64">
        <f t="shared" si="191"/>
        <v>0</v>
      </c>
      <c r="U92" s="79"/>
      <c r="V92" s="78"/>
      <c r="W92" s="64">
        <f t="shared" si="192"/>
        <v>0</v>
      </c>
      <c r="X92" s="93"/>
      <c r="Y92" s="78"/>
      <c r="Z92" s="64">
        <f t="shared" si="193"/>
        <v>0</v>
      </c>
      <c r="AA92" s="79"/>
      <c r="AB92" s="78"/>
      <c r="AC92" s="64">
        <f t="shared" si="194"/>
        <v>0</v>
      </c>
      <c r="AD92" s="79"/>
      <c r="AE92" s="78"/>
      <c r="AF92" s="64">
        <f t="shared" si="195"/>
        <v>0</v>
      </c>
      <c r="AG92" s="79"/>
      <c r="AH92" s="78"/>
      <c r="AI92" s="64">
        <f t="shared" si="196"/>
        <v>0</v>
      </c>
      <c r="AJ92" s="79"/>
      <c r="AK92" s="78"/>
      <c r="AL92" s="64">
        <f t="shared" si="197"/>
        <v>0</v>
      </c>
      <c r="AM92" s="79"/>
      <c r="AN92" s="78"/>
      <c r="AO92" s="64">
        <f t="shared" si="198"/>
        <v>0</v>
      </c>
      <c r="AP92" s="79"/>
      <c r="AQ92" s="78"/>
      <c r="AR92" s="64">
        <f t="shared" si="199"/>
        <v>0</v>
      </c>
      <c r="AS92" s="79"/>
      <c r="AT92" s="78"/>
      <c r="AU92" s="64">
        <f t="shared" si="200"/>
        <v>0</v>
      </c>
      <c r="AV92" s="79"/>
      <c r="AW92" s="78"/>
      <c r="AX92" s="64">
        <f t="shared" si="201"/>
        <v>0</v>
      </c>
      <c r="AY92" s="79"/>
      <c r="AZ92" s="76"/>
      <c r="BA92" s="68" t="s">
        <v>40</v>
      </c>
    </row>
    <row r="93" spans="1:53" ht="15" customHeight="1">
      <c r="A93" s="738"/>
      <c r="B93" s="734"/>
      <c r="C93" s="735"/>
      <c r="D93" s="739"/>
      <c r="E93" s="740"/>
      <c r="F93" s="75" t="s">
        <v>42</v>
      </c>
      <c r="G93" s="78"/>
      <c r="H93" s="64">
        <f t="shared" si="187"/>
        <v>0</v>
      </c>
      <c r="I93" s="79"/>
      <c r="J93" s="78">
        <v>100000</v>
      </c>
      <c r="K93" s="64">
        <f t="shared" si="188"/>
        <v>0</v>
      </c>
      <c r="L93" s="79">
        <v>100000</v>
      </c>
      <c r="M93" s="78">
        <v>100000</v>
      </c>
      <c r="N93" s="64">
        <f t="shared" si="189"/>
        <v>29280</v>
      </c>
      <c r="O93" s="79">
        <v>70720</v>
      </c>
      <c r="P93" s="78"/>
      <c r="Q93" s="64">
        <f t="shared" si="190"/>
        <v>0</v>
      </c>
      <c r="R93" s="79"/>
      <c r="S93" s="78"/>
      <c r="T93" s="64">
        <f t="shared" si="191"/>
        <v>0</v>
      </c>
      <c r="U93" s="79"/>
      <c r="V93" s="78"/>
      <c r="W93" s="64">
        <f t="shared" si="192"/>
        <v>0</v>
      </c>
      <c r="X93" s="93"/>
      <c r="Y93" s="78"/>
      <c r="Z93" s="64">
        <f t="shared" si="193"/>
        <v>0</v>
      </c>
      <c r="AA93" s="79"/>
      <c r="AB93" s="78"/>
      <c r="AC93" s="64">
        <f t="shared" si="194"/>
        <v>0</v>
      </c>
      <c r="AD93" s="79"/>
      <c r="AE93" s="78"/>
      <c r="AF93" s="64">
        <f t="shared" si="195"/>
        <v>0</v>
      </c>
      <c r="AG93" s="79"/>
      <c r="AH93" s="78"/>
      <c r="AI93" s="64">
        <f t="shared" si="196"/>
        <v>0</v>
      </c>
      <c r="AJ93" s="79"/>
      <c r="AK93" s="78"/>
      <c r="AL93" s="64">
        <f t="shared" si="197"/>
        <v>0</v>
      </c>
      <c r="AM93" s="79"/>
      <c r="AN93" s="78"/>
      <c r="AO93" s="64">
        <f t="shared" si="198"/>
        <v>0</v>
      </c>
      <c r="AP93" s="79"/>
      <c r="AQ93" s="78"/>
      <c r="AR93" s="64">
        <f t="shared" si="199"/>
        <v>0</v>
      </c>
      <c r="AS93" s="79"/>
      <c r="AT93" s="78"/>
      <c r="AU93" s="64">
        <f t="shared" si="200"/>
        <v>0</v>
      </c>
      <c r="AV93" s="79"/>
      <c r="AW93" s="78"/>
      <c r="AX93" s="64">
        <f t="shared" si="201"/>
        <v>0</v>
      </c>
      <c r="AY93" s="79"/>
      <c r="AZ93" s="76"/>
      <c r="BA93" s="67">
        <f>SUM(I88:I93,L88:L93,O88:O93,R88:R93,U88:U93,X88:X93,AA88:AA93,AD88:AD93,AG88:AG93,AJ88:AJ93,AM88:AM93,AP88:AP93,AS88:AS93)</f>
        <v>170720</v>
      </c>
    </row>
    <row r="94" spans="1:53" ht="15" customHeight="1">
      <c r="A94" s="477" t="s">
        <v>24</v>
      </c>
      <c r="B94" s="467" t="s">
        <v>20</v>
      </c>
      <c r="C94" s="467" t="s">
        <v>21</v>
      </c>
      <c r="D94" s="467" t="s">
        <v>212</v>
      </c>
      <c r="E94" s="467" t="s">
        <v>23</v>
      </c>
      <c r="F94" s="480" t="s">
        <v>25</v>
      </c>
      <c r="G94" s="459" t="s">
        <v>26</v>
      </c>
      <c r="H94" s="449" t="s">
        <v>27</v>
      </c>
      <c r="I94" s="451" t="s">
        <v>28</v>
      </c>
      <c r="J94" s="459" t="s">
        <v>26</v>
      </c>
      <c r="K94" s="449" t="s">
        <v>27</v>
      </c>
      <c r="L94" s="451" t="s">
        <v>28</v>
      </c>
      <c r="M94" s="459" t="s">
        <v>26</v>
      </c>
      <c r="N94" s="449" t="s">
        <v>27</v>
      </c>
      <c r="O94" s="451" t="s">
        <v>28</v>
      </c>
      <c r="P94" s="459" t="s">
        <v>26</v>
      </c>
      <c r="Q94" s="449" t="s">
        <v>27</v>
      </c>
      <c r="R94" s="451" t="s">
        <v>28</v>
      </c>
      <c r="S94" s="459" t="s">
        <v>26</v>
      </c>
      <c r="T94" s="449" t="s">
        <v>27</v>
      </c>
      <c r="U94" s="451" t="s">
        <v>28</v>
      </c>
      <c r="V94" s="459" t="s">
        <v>26</v>
      </c>
      <c r="W94" s="449" t="s">
        <v>27</v>
      </c>
      <c r="X94" s="473" t="s">
        <v>28</v>
      </c>
      <c r="Y94" s="459" t="s">
        <v>26</v>
      </c>
      <c r="Z94" s="449" t="s">
        <v>27</v>
      </c>
      <c r="AA94" s="451" t="s">
        <v>28</v>
      </c>
      <c r="AB94" s="459" t="s">
        <v>26</v>
      </c>
      <c r="AC94" s="449" t="s">
        <v>27</v>
      </c>
      <c r="AD94" s="451" t="s">
        <v>28</v>
      </c>
      <c r="AE94" s="459" t="s">
        <v>26</v>
      </c>
      <c r="AF94" s="449" t="s">
        <v>27</v>
      </c>
      <c r="AG94" s="451" t="s">
        <v>28</v>
      </c>
      <c r="AH94" s="459" t="s">
        <v>26</v>
      </c>
      <c r="AI94" s="449" t="s">
        <v>27</v>
      </c>
      <c r="AJ94" s="451" t="s">
        <v>28</v>
      </c>
      <c r="AK94" s="459" t="s">
        <v>26</v>
      </c>
      <c r="AL94" s="449" t="s">
        <v>27</v>
      </c>
      <c r="AM94" s="451" t="s">
        <v>28</v>
      </c>
      <c r="AN94" s="459" t="s">
        <v>26</v>
      </c>
      <c r="AO94" s="449" t="s">
        <v>27</v>
      </c>
      <c r="AP94" s="451" t="s">
        <v>28</v>
      </c>
      <c r="AQ94" s="459" t="s">
        <v>26</v>
      </c>
      <c r="AR94" s="449" t="s">
        <v>27</v>
      </c>
      <c r="AS94" s="451" t="s">
        <v>28</v>
      </c>
      <c r="AT94" s="459" t="s">
        <v>26</v>
      </c>
      <c r="AU94" s="449" t="s">
        <v>27</v>
      </c>
      <c r="AV94" s="451" t="s">
        <v>28</v>
      </c>
      <c r="AW94" s="459" t="s">
        <v>26</v>
      </c>
      <c r="AX94" s="449" t="s">
        <v>27</v>
      </c>
      <c r="AY94" s="451" t="s">
        <v>28</v>
      </c>
      <c r="AZ94" s="475" t="s">
        <v>26</v>
      </c>
      <c r="BA94" s="482" t="s">
        <v>29</v>
      </c>
    </row>
    <row r="95" spans="1:53" ht="15" customHeight="1">
      <c r="A95" s="626" t="s">
        <v>259</v>
      </c>
      <c r="B95" s="610" t="s">
        <v>318</v>
      </c>
      <c r="C95" s="612">
        <v>2214</v>
      </c>
      <c r="D95" s="624" t="s">
        <v>319</v>
      </c>
      <c r="E95" s="628" t="s">
        <v>320</v>
      </c>
      <c r="F95" s="75" t="s">
        <v>33</v>
      </c>
      <c r="G95" s="78"/>
      <c r="H95" s="64">
        <f t="shared" ref="H95:H100" si="202">G95-I95</f>
        <v>0</v>
      </c>
      <c r="I95" s="79"/>
      <c r="J95" s="78"/>
      <c r="K95" s="64">
        <f t="shared" ref="K95:K100" si="203">J95-L95</f>
        <v>0</v>
      </c>
      <c r="L95" s="79"/>
      <c r="M95" s="78"/>
      <c r="N95" s="64">
        <f t="shared" ref="N95:N100" si="204">M95-O95</f>
        <v>0</v>
      </c>
      <c r="O95" s="79"/>
      <c r="P95" s="78"/>
      <c r="Q95" s="64">
        <f t="shared" ref="Q95:Q100" si="205">P95-R95</f>
        <v>0</v>
      </c>
      <c r="R95" s="79"/>
      <c r="S95" s="78"/>
      <c r="T95" s="64">
        <f t="shared" ref="T95:T100" si="206">S95-U95</f>
        <v>0</v>
      </c>
      <c r="U95" s="79"/>
      <c r="V95" s="78"/>
      <c r="W95" s="64">
        <f t="shared" ref="W95:W100" si="207">V95-X95</f>
        <v>0</v>
      </c>
      <c r="X95" s="93"/>
      <c r="Y95" s="78"/>
      <c r="Z95" s="64">
        <f t="shared" ref="Z95:Z100" si="208">Y95-AA95</f>
        <v>0</v>
      </c>
      <c r="AA95" s="79"/>
      <c r="AB95" s="78"/>
      <c r="AC95" s="64">
        <f t="shared" ref="AC95:AC100" si="209">AB95-AD95</f>
        <v>0</v>
      </c>
      <c r="AD95" s="79"/>
      <c r="AE95" s="78"/>
      <c r="AF95" s="64">
        <f t="shared" ref="AF95:AF100" si="210">AE95-AG95</f>
        <v>0</v>
      </c>
      <c r="AG95" s="79"/>
      <c r="AH95" s="78"/>
      <c r="AI95" s="64">
        <f t="shared" ref="AI95:AI100" si="211">AH95-AJ95</f>
        <v>0</v>
      </c>
      <c r="AJ95" s="79"/>
      <c r="AK95" s="78"/>
      <c r="AL95" s="64">
        <f t="shared" ref="AL95:AL100" si="212">AK95-AM95</f>
        <v>0</v>
      </c>
      <c r="AM95" s="79"/>
      <c r="AN95" s="78"/>
      <c r="AO95" s="64">
        <f t="shared" ref="AO95:AO100" si="213">AN95-AP95</f>
        <v>0</v>
      </c>
      <c r="AP95" s="79"/>
      <c r="AQ95" s="78"/>
      <c r="AR95" s="64">
        <f t="shared" ref="AR95:AR100" si="214">AQ95-AS95</f>
        <v>0</v>
      </c>
      <c r="AS95" s="79"/>
      <c r="AT95" s="78"/>
      <c r="AU95" s="64">
        <f t="shared" ref="AU95:AU100" si="215">AT95-AV95</f>
        <v>0</v>
      </c>
      <c r="AV95" s="79"/>
      <c r="AW95" s="78"/>
      <c r="AX95" s="64">
        <f t="shared" ref="AX95:AX100" si="216">AW95-AY95</f>
        <v>0</v>
      </c>
      <c r="AY95" s="79"/>
      <c r="AZ95" s="76"/>
      <c r="BA95" s="66" t="s">
        <v>34</v>
      </c>
    </row>
    <row r="96" spans="1:53">
      <c r="A96" s="627"/>
      <c r="B96" s="611"/>
      <c r="C96" s="613"/>
      <c r="D96" s="625"/>
      <c r="E96" s="629"/>
      <c r="F96" s="75" t="s">
        <v>35</v>
      </c>
      <c r="G96" s="78">
        <v>900000</v>
      </c>
      <c r="H96" s="64">
        <f t="shared" si="202"/>
        <v>0</v>
      </c>
      <c r="I96" s="79">
        <v>900000</v>
      </c>
      <c r="J96" s="78"/>
      <c r="K96" s="64">
        <f t="shared" si="203"/>
        <v>0</v>
      </c>
      <c r="L96" s="79"/>
      <c r="M96" s="78"/>
      <c r="N96" s="64">
        <f t="shared" si="204"/>
        <v>0</v>
      </c>
      <c r="O96" s="79"/>
      <c r="P96" s="78"/>
      <c r="Q96" s="64">
        <f t="shared" si="205"/>
        <v>0</v>
      </c>
      <c r="R96" s="79"/>
      <c r="S96" s="78"/>
      <c r="T96" s="64">
        <f t="shared" si="206"/>
        <v>0</v>
      </c>
      <c r="U96" s="79"/>
      <c r="V96" s="78"/>
      <c r="W96" s="64">
        <f t="shared" si="207"/>
        <v>0</v>
      </c>
      <c r="X96" s="93"/>
      <c r="Y96" s="78"/>
      <c r="Z96" s="64">
        <f t="shared" si="208"/>
        <v>0</v>
      </c>
      <c r="AA96" s="79"/>
      <c r="AB96" s="78"/>
      <c r="AC96" s="64">
        <f t="shared" si="209"/>
        <v>0</v>
      </c>
      <c r="AD96" s="79"/>
      <c r="AE96" s="78"/>
      <c r="AF96" s="64">
        <f t="shared" si="210"/>
        <v>0</v>
      </c>
      <c r="AG96" s="79"/>
      <c r="AH96" s="78"/>
      <c r="AI96" s="64">
        <f t="shared" si="211"/>
        <v>0</v>
      </c>
      <c r="AJ96" s="79"/>
      <c r="AK96" s="78"/>
      <c r="AL96" s="64">
        <f t="shared" si="212"/>
        <v>0</v>
      </c>
      <c r="AM96" s="79"/>
      <c r="AN96" s="78"/>
      <c r="AO96" s="64">
        <f t="shared" si="213"/>
        <v>0</v>
      </c>
      <c r="AP96" s="79"/>
      <c r="AQ96" s="78"/>
      <c r="AR96" s="64">
        <f t="shared" si="214"/>
        <v>0</v>
      </c>
      <c r="AS96" s="79"/>
      <c r="AT96" s="78"/>
      <c r="AU96" s="64">
        <f t="shared" si="215"/>
        <v>0</v>
      </c>
      <c r="AV96" s="79"/>
      <c r="AW96" s="78"/>
      <c r="AX96" s="64">
        <f t="shared" si="216"/>
        <v>0</v>
      </c>
      <c r="AY96" s="79"/>
      <c r="AZ96" s="76"/>
      <c r="BA96" s="67">
        <f>SUM(G95:G100,J95:J100,M95:M100,P95:P100,S95:S100,V95:V100,Y95:Y100,AB95:AB100,AE95:AE100,AH95:AH100,AK95:AK100,AZ95:AZ100,AN95:AN100,AQ95:AQ100)</f>
        <v>21640000</v>
      </c>
    </row>
    <row r="97" spans="1:53">
      <c r="A97" s="627"/>
      <c r="B97" s="611"/>
      <c r="C97" s="613"/>
      <c r="D97" s="625"/>
      <c r="E97" s="629"/>
      <c r="F97" s="75" t="s">
        <v>36</v>
      </c>
      <c r="G97" s="78">
        <v>960000</v>
      </c>
      <c r="H97" s="64">
        <f t="shared" si="202"/>
        <v>0</v>
      </c>
      <c r="I97" s="79">
        <v>960000</v>
      </c>
      <c r="J97" s="78"/>
      <c r="K97" s="64">
        <f t="shared" si="203"/>
        <v>0</v>
      </c>
      <c r="L97" s="79"/>
      <c r="M97" s="78"/>
      <c r="N97" s="64">
        <f t="shared" si="204"/>
        <v>0</v>
      </c>
      <c r="O97" s="79"/>
      <c r="P97" s="78"/>
      <c r="Q97" s="64">
        <f t="shared" si="205"/>
        <v>0</v>
      </c>
      <c r="R97" s="79"/>
      <c r="S97" s="78"/>
      <c r="T97" s="64">
        <f t="shared" si="206"/>
        <v>0</v>
      </c>
      <c r="U97" s="79"/>
      <c r="V97" s="78"/>
      <c r="W97" s="64">
        <f t="shared" si="207"/>
        <v>0</v>
      </c>
      <c r="X97" s="93"/>
      <c r="Y97" s="78"/>
      <c r="Z97" s="64">
        <f t="shared" si="208"/>
        <v>0</v>
      </c>
      <c r="AA97" s="79"/>
      <c r="AB97" s="78"/>
      <c r="AC97" s="64">
        <f t="shared" si="209"/>
        <v>0</v>
      </c>
      <c r="AD97" s="79"/>
      <c r="AE97" s="78"/>
      <c r="AF97" s="64">
        <f t="shared" si="210"/>
        <v>0</v>
      </c>
      <c r="AG97" s="79"/>
      <c r="AH97" s="78"/>
      <c r="AI97" s="64">
        <f t="shared" si="211"/>
        <v>0</v>
      </c>
      <c r="AJ97" s="79"/>
      <c r="AK97" s="78"/>
      <c r="AL97" s="64">
        <f t="shared" si="212"/>
        <v>0</v>
      </c>
      <c r="AM97" s="79"/>
      <c r="AN97" s="78"/>
      <c r="AO97" s="64">
        <f t="shared" si="213"/>
        <v>0</v>
      </c>
      <c r="AP97" s="79"/>
      <c r="AQ97" s="78"/>
      <c r="AR97" s="64">
        <f t="shared" si="214"/>
        <v>0</v>
      </c>
      <c r="AS97" s="79"/>
      <c r="AT97" s="78"/>
      <c r="AU97" s="64">
        <f t="shared" si="215"/>
        <v>0</v>
      </c>
      <c r="AV97" s="79"/>
      <c r="AW97" s="78"/>
      <c r="AX97" s="64">
        <f t="shared" si="216"/>
        <v>0</v>
      </c>
      <c r="AY97" s="79"/>
      <c r="AZ97" s="76"/>
      <c r="BA97" s="68" t="s">
        <v>37</v>
      </c>
    </row>
    <row r="98" spans="1:53">
      <c r="A98" s="627"/>
      <c r="B98" s="611"/>
      <c r="C98" s="613"/>
      <c r="D98" s="625"/>
      <c r="E98" s="629"/>
      <c r="F98" s="75" t="s">
        <v>38</v>
      </c>
      <c r="G98" s="78"/>
      <c r="H98" s="64">
        <f t="shared" si="202"/>
        <v>0</v>
      </c>
      <c r="I98" s="79"/>
      <c r="J98" s="78"/>
      <c r="K98" s="64">
        <f t="shared" si="203"/>
        <v>0</v>
      </c>
      <c r="L98" s="79"/>
      <c r="M98" s="78">
        <v>1780000</v>
      </c>
      <c r="N98" s="64">
        <f t="shared" si="204"/>
        <v>0</v>
      </c>
      <c r="O98" s="79">
        <v>1780000</v>
      </c>
      <c r="P98" s="78"/>
      <c r="Q98" s="64">
        <f t="shared" si="205"/>
        <v>0</v>
      </c>
      <c r="R98" s="79"/>
      <c r="S98" s="78"/>
      <c r="T98" s="64">
        <f t="shared" si="206"/>
        <v>0</v>
      </c>
      <c r="U98" s="79"/>
      <c r="V98" s="78"/>
      <c r="W98" s="64">
        <f t="shared" si="207"/>
        <v>0</v>
      </c>
      <c r="X98" s="79"/>
      <c r="Y98" s="78"/>
      <c r="Z98" s="64">
        <f t="shared" si="208"/>
        <v>0</v>
      </c>
      <c r="AA98" s="79"/>
      <c r="AB98" s="145"/>
      <c r="AC98" s="146">
        <f t="shared" si="209"/>
        <v>0</v>
      </c>
      <c r="AD98" s="79"/>
      <c r="AE98" s="131"/>
      <c r="AF98" s="132">
        <f t="shared" si="210"/>
        <v>0</v>
      </c>
      <c r="AG98" s="79"/>
      <c r="AH98" s="131"/>
      <c r="AI98" s="132">
        <f t="shared" si="211"/>
        <v>0</v>
      </c>
      <c r="AJ98" s="133"/>
      <c r="AK98" s="415">
        <v>1220000</v>
      </c>
      <c r="AL98" s="416">
        <f t="shared" si="212"/>
        <v>1220000</v>
      </c>
      <c r="AM98" s="417"/>
      <c r="AN98" s="78"/>
      <c r="AO98" s="64">
        <f t="shared" si="213"/>
        <v>0</v>
      </c>
      <c r="AP98" s="79"/>
      <c r="AQ98" s="78"/>
      <c r="AR98" s="64">
        <f t="shared" si="214"/>
        <v>0</v>
      </c>
      <c r="AS98" s="79"/>
      <c r="AT98" s="78"/>
      <c r="AU98" s="64">
        <f t="shared" si="215"/>
        <v>0</v>
      </c>
      <c r="AV98" s="79"/>
      <c r="AW98" s="78"/>
      <c r="AX98" s="64">
        <f t="shared" si="216"/>
        <v>0</v>
      </c>
      <c r="AY98" s="79"/>
      <c r="AZ98" s="76"/>
      <c r="BA98" s="67">
        <f>SUM(H95:H100,K95:K100,N95:N100,Q95:Q100,T95:T100,W95:W100,Z95:Z100,AC95:AC100,AF95:AF100,AI95:AI100,AL95:AL100,AO95:AO100,AR95:AR100)</f>
        <v>12000000</v>
      </c>
    </row>
    <row r="99" spans="1:53">
      <c r="A99" s="627"/>
      <c r="B99" s="611"/>
      <c r="C99" s="613"/>
      <c r="D99" s="625"/>
      <c r="E99" s="629"/>
      <c r="F99" s="75" t="s">
        <v>39</v>
      </c>
      <c r="G99" s="78"/>
      <c r="H99" s="64">
        <f t="shared" si="202"/>
        <v>0</v>
      </c>
      <c r="I99" s="79"/>
      <c r="J99" s="78"/>
      <c r="K99" s="64">
        <f t="shared" si="203"/>
        <v>0</v>
      </c>
      <c r="L99" s="79"/>
      <c r="M99" s="78">
        <v>6000000</v>
      </c>
      <c r="N99" s="64">
        <f t="shared" si="204"/>
        <v>0</v>
      </c>
      <c r="O99" s="79">
        <v>6000000</v>
      </c>
      <c r="P99" s="78"/>
      <c r="Q99" s="64">
        <f t="shared" si="205"/>
        <v>0</v>
      </c>
      <c r="R99" s="79"/>
      <c r="S99" s="78"/>
      <c r="T99" s="64">
        <f t="shared" si="206"/>
        <v>0</v>
      </c>
      <c r="U99" s="79"/>
      <c r="V99" s="78"/>
      <c r="W99" s="64">
        <f t="shared" si="207"/>
        <v>0</v>
      </c>
      <c r="X99" s="93"/>
      <c r="Y99" s="78"/>
      <c r="Z99" s="64">
        <f t="shared" si="208"/>
        <v>0</v>
      </c>
      <c r="AA99" s="79"/>
      <c r="AB99" s="78"/>
      <c r="AC99" s="64">
        <f t="shared" si="209"/>
        <v>0</v>
      </c>
      <c r="AD99" s="79"/>
      <c r="AE99" s="78"/>
      <c r="AF99" s="64">
        <f t="shared" si="210"/>
        <v>0</v>
      </c>
      <c r="AG99" s="79"/>
      <c r="AH99" s="131"/>
      <c r="AI99" s="132">
        <f t="shared" si="211"/>
        <v>0</v>
      </c>
      <c r="AJ99" s="133"/>
      <c r="AK99" s="78"/>
      <c r="AL99" s="64">
        <f t="shared" si="212"/>
        <v>0</v>
      </c>
      <c r="AM99" s="79"/>
      <c r="AN99" s="78"/>
      <c r="AO99" s="64">
        <f t="shared" si="213"/>
        <v>0</v>
      </c>
      <c r="AP99" s="79"/>
      <c r="AQ99" s="78"/>
      <c r="AR99" s="64">
        <f t="shared" si="214"/>
        <v>0</v>
      </c>
      <c r="AS99" s="79"/>
      <c r="AT99" s="78"/>
      <c r="AU99" s="64">
        <f t="shared" si="215"/>
        <v>0</v>
      </c>
      <c r="AV99" s="79"/>
      <c r="AW99" s="78"/>
      <c r="AX99" s="64">
        <f t="shared" si="216"/>
        <v>0</v>
      </c>
      <c r="AY99" s="79"/>
      <c r="AZ99" s="76"/>
      <c r="BA99" s="68" t="s">
        <v>40</v>
      </c>
    </row>
    <row r="100" spans="1:53">
      <c r="A100" s="738"/>
      <c r="B100" s="734"/>
      <c r="C100" s="735"/>
      <c r="D100" s="739"/>
      <c r="E100" s="740"/>
      <c r="F100" s="75" t="s">
        <v>42</v>
      </c>
      <c r="G100" s="78"/>
      <c r="H100" s="64">
        <f t="shared" si="202"/>
        <v>0</v>
      </c>
      <c r="I100" s="79"/>
      <c r="J100" s="78"/>
      <c r="K100" s="64">
        <f t="shared" si="203"/>
        <v>0</v>
      </c>
      <c r="L100" s="79"/>
      <c r="M100" s="78"/>
      <c r="N100" s="64">
        <f t="shared" si="204"/>
        <v>0</v>
      </c>
      <c r="O100" s="79"/>
      <c r="P100" s="78"/>
      <c r="Q100" s="64">
        <f t="shared" si="205"/>
        <v>0</v>
      </c>
      <c r="R100" s="79"/>
      <c r="S100" s="78"/>
      <c r="T100" s="64">
        <f t="shared" si="206"/>
        <v>0</v>
      </c>
      <c r="U100" s="79"/>
      <c r="V100" s="78"/>
      <c r="W100" s="64">
        <f t="shared" si="207"/>
        <v>0</v>
      </c>
      <c r="X100" s="93"/>
      <c r="Y100" s="78"/>
      <c r="Z100" s="64">
        <f t="shared" si="208"/>
        <v>0</v>
      </c>
      <c r="AA100" s="79"/>
      <c r="AB100" s="78"/>
      <c r="AC100" s="64">
        <f t="shared" si="209"/>
        <v>0</v>
      </c>
      <c r="AD100" s="79"/>
      <c r="AE100" s="78"/>
      <c r="AF100" s="64">
        <f t="shared" si="210"/>
        <v>0</v>
      </c>
      <c r="AG100" s="79"/>
      <c r="AH100" s="131"/>
      <c r="AI100" s="132">
        <f t="shared" si="211"/>
        <v>0</v>
      </c>
      <c r="AJ100" s="133"/>
      <c r="AK100" s="78"/>
      <c r="AL100" s="64">
        <f t="shared" si="212"/>
        <v>0</v>
      </c>
      <c r="AM100" s="79"/>
      <c r="AN100" s="131">
        <v>10780000</v>
      </c>
      <c r="AO100" s="64">
        <f t="shared" si="213"/>
        <v>10780000</v>
      </c>
      <c r="AP100" s="79"/>
      <c r="AQ100" s="78"/>
      <c r="AR100" s="64">
        <f t="shared" si="214"/>
        <v>0</v>
      </c>
      <c r="AS100" s="79"/>
      <c r="AT100" s="78"/>
      <c r="AU100" s="64">
        <f t="shared" si="215"/>
        <v>0</v>
      </c>
      <c r="AV100" s="79"/>
      <c r="AW100" s="78"/>
      <c r="AX100" s="64">
        <f t="shared" si="216"/>
        <v>0</v>
      </c>
      <c r="AY100" s="79"/>
      <c r="AZ100" s="76"/>
      <c r="BA100" s="67">
        <f>SUM(I95:I100,L95:L100,O95:O100,R95:R100,U95:U100,X95:X100,AA95:AA100,AD95:AD100,AG95:AG100,AJ95:AJ100,AM95:AM100,AP95:AP100,AS95:AS100)</f>
        <v>9640000</v>
      </c>
    </row>
    <row r="101" spans="1:53" ht="15" customHeight="1">
      <c r="A101" s="477" t="s">
        <v>24</v>
      </c>
      <c r="B101" s="467" t="s">
        <v>20</v>
      </c>
      <c r="C101" s="467" t="s">
        <v>21</v>
      </c>
      <c r="D101" s="467" t="s">
        <v>212</v>
      </c>
      <c r="E101" s="467" t="s">
        <v>23</v>
      </c>
      <c r="F101" s="480" t="s">
        <v>25</v>
      </c>
      <c r="G101" s="459" t="s">
        <v>26</v>
      </c>
      <c r="H101" s="449" t="s">
        <v>27</v>
      </c>
      <c r="I101" s="451" t="s">
        <v>28</v>
      </c>
      <c r="J101" s="459" t="s">
        <v>26</v>
      </c>
      <c r="K101" s="449" t="s">
        <v>27</v>
      </c>
      <c r="L101" s="451" t="s">
        <v>28</v>
      </c>
      <c r="M101" s="459" t="s">
        <v>26</v>
      </c>
      <c r="N101" s="449" t="s">
        <v>27</v>
      </c>
      <c r="O101" s="451" t="s">
        <v>28</v>
      </c>
      <c r="P101" s="459" t="s">
        <v>26</v>
      </c>
      <c r="Q101" s="449" t="s">
        <v>27</v>
      </c>
      <c r="R101" s="451" t="s">
        <v>28</v>
      </c>
      <c r="S101" s="459" t="s">
        <v>26</v>
      </c>
      <c r="T101" s="449" t="s">
        <v>27</v>
      </c>
      <c r="U101" s="451" t="s">
        <v>28</v>
      </c>
      <c r="V101" s="459" t="s">
        <v>26</v>
      </c>
      <c r="W101" s="449" t="s">
        <v>27</v>
      </c>
      <c r="X101" s="473" t="s">
        <v>28</v>
      </c>
      <c r="Y101" s="459" t="s">
        <v>26</v>
      </c>
      <c r="Z101" s="449" t="s">
        <v>27</v>
      </c>
      <c r="AA101" s="451" t="s">
        <v>28</v>
      </c>
      <c r="AB101" s="459" t="s">
        <v>26</v>
      </c>
      <c r="AC101" s="449" t="s">
        <v>27</v>
      </c>
      <c r="AD101" s="451" t="s">
        <v>28</v>
      </c>
      <c r="AE101" s="459" t="s">
        <v>26</v>
      </c>
      <c r="AF101" s="449" t="s">
        <v>27</v>
      </c>
      <c r="AG101" s="451" t="s">
        <v>28</v>
      </c>
      <c r="AH101" s="459" t="s">
        <v>26</v>
      </c>
      <c r="AI101" s="449" t="s">
        <v>27</v>
      </c>
      <c r="AJ101" s="451" t="s">
        <v>28</v>
      </c>
      <c r="AK101" s="459" t="s">
        <v>26</v>
      </c>
      <c r="AL101" s="449" t="s">
        <v>27</v>
      </c>
      <c r="AM101" s="451" t="s">
        <v>28</v>
      </c>
      <c r="AN101" s="459" t="s">
        <v>26</v>
      </c>
      <c r="AO101" s="449" t="s">
        <v>27</v>
      </c>
      <c r="AP101" s="451" t="s">
        <v>28</v>
      </c>
      <c r="AQ101" s="459" t="s">
        <v>26</v>
      </c>
      <c r="AR101" s="449" t="s">
        <v>27</v>
      </c>
      <c r="AS101" s="451" t="s">
        <v>28</v>
      </c>
      <c r="AT101" s="459" t="s">
        <v>26</v>
      </c>
      <c r="AU101" s="449" t="s">
        <v>27</v>
      </c>
      <c r="AV101" s="451" t="s">
        <v>28</v>
      </c>
      <c r="AW101" s="459" t="s">
        <v>26</v>
      </c>
      <c r="AX101" s="449" t="s">
        <v>27</v>
      </c>
      <c r="AY101" s="451" t="s">
        <v>28</v>
      </c>
      <c r="AZ101" s="475" t="s">
        <v>26</v>
      </c>
      <c r="BA101" s="482" t="s">
        <v>29</v>
      </c>
    </row>
    <row r="102" spans="1:53" ht="15" customHeight="1">
      <c r="A102" s="626" t="s">
        <v>259</v>
      </c>
      <c r="B102" s="610" t="s">
        <v>321</v>
      </c>
      <c r="C102" s="612">
        <v>213</v>
      </c>
      <c r="D102" s="624" t="s">
        <v>322</v>
      </c>
      <c r="E102" s="628" t="s">
        <v>323</v>
      </c>
      <c r="F102" s="75" t="s">
        <v>33</v>
      </c>
      <c r="G102" s="78"/>
      <c r="H102" s="64">
        <f t="shared" ref="H102:H107" si="217">G102-I102</f>
        <v>0</v>
      </c>
      <c r="I102" s="79"/>
      <c r="J102" s="78"/>
      <c r="K102" s="64">
        <f t="shared" ref="K102:K107" si="218">J102-L102</f>
        <v>0</v>
      </c>
      <c r="L102" s="79"/>
      <c r="M102" s="78"/>
      <c r="N102" s="64">
        <f t="shared" ref="N102:N107" si="219">M102-O102</f>
        <v>0</v>
      </c>
      <c r="O102" s="79"/>
      <c r="P102" s="78"/>
      <c r="Q102" s="64">
        <f t="shared" ref="Q102:Q107" si="220">P102-R102</f>
        <v>0</v>
      </c>
      <c r="R102" s="79"/>
      <c r="S102" s="78"/>
      <c r="T102" s="64">
        <f t="shared" ref="T102:T107" si="221">S102-U102</f>
        <v>0</v>
      </c>
      <c r="U102" s="79"/>
      <c r="V102" s="78"/>
      <c r="W102" s="64">
        <f t="shared" ref="W102:W107" si="222">V102-X102</f>
        <v>0</v>
      </c>
      <c r="X102" s="93"/>
      <c r="Y102" s="78"/>
      <c r="Z102" s="64">
        <f t="shared" ref="Z102:Z107" si="223">Y102-AA102</f>
        <v>0</v>
      </c>
      <c r="AA102" s="79"/>
      <c r="AB102" s="78"/>
      <c r="AC102" s="64">
        <f t="shared" ref="AC102:AC107" si="224">AB102-AD102</f>
        <v>0</v>
      </c>
      <c r="AD102" s="79"/>
      <c r="AE102" s="78"/>
      <c r="AF102" s="64">
        <f t="shared" ref="AF102:AF106" si="225">AE102-AG102</f>
        <v>0</v>
      </c>
      <c r="AG102" s="79"/>
      <c r="AH102" s="78"/>
      <c r="AI102" s="64">
        <f t="shared" ref="AI102:AI107" si="226">AH102-AJ102</f>
        <v>0</v>
      </c>
      <c r="AJ102" s="79"/>
      <c r="AK102" s="78"/>
      <c r="AL102" s="64">
        <f t="shared" ref="AL102:AL107" si="227">AK102-AM102</f>
        <v>0</v>
      </c>
      <c r="AM102" s="79"/>
      <c r="AN102" s="78"/>
      <c r="AO102" s="64">
        <f t="shared" ref="AO102:AO107" si="228">AN102-AP102</f>
        <v>0</v>
      </c>
      <c r="AP102" s="79"/>
      <c r="AQ102" s="78"/>
      <c r="AR102" s="64">
        <f t="shared" ref="AR102:AR107" si="229">AQ102-AS102</f>
        <v>0</v>
      </c>
      <c r="AS102" s="79"/>
      <c r="AT102" s="78"/>
      <c r="AU102" s="64">
        <f t="shared" ref="AU102:AU107" si="230">AT102-AV102</f>
        <v>0</v>
      </c>
      <c r="AV102" s="79"/>
      <c r="AW102" s="78"/>
      <c r="AX102" s="64">
        <f t="shared" ref="AX102:AX107" si="231">AW102-AY102</f>
        <v>0</v>
      </c>
      <c r="AY102" s="79"/>
      <c r="AZ102" s="76"/>
      <c r="BA102" s="66" t="s">
        <v>34</v>
      </c>
    </row>
    <row r="103" spans="1:53">
      <c r="A103" s="627"/>
      <c r="B103" s="611"/>
      <c r="C103" s="613"/>
      <c r="D103" s="625"/>
      <c r="E103" s="629"/>
      <c r="F103" s="75" t="s">
        <v>35</v>
      </c>
      <c r="G103" s="78">
        <v>400000</v>
      </c>
      <c r="H103" s="64">
        <f t="shared" si="217"/>
        <v>0</v>
      </c>
      <c r="I103" s="79">
        <v>400000</v>
      </c>
      <c r="J103" s="78"/>
      <c r="K103" s="64">
        <f t="shared" si="218"/>
        <v>0</v>
      </c>
      <c r="L103" s="79"/>
      <c r="M103" s="78"/>
      <c r="N103" s="64">
        <f t="shared" si="219"/>
        <v>0</v>
      </c>
      <c r="O103" s="79"/>
      <c r="P103" s="78"/>
      <c r="Q103" s="64">
        <f t="shared" si="220"/>
        <v>0</v>
      </c>
      <c r="R103" s="79"/>
      <c r="S103" s="78"/>
      <c r="T103" s="64">
        <f t="shared" si="221"/>
        <v>0</v>
      </c>
      <c r="U103" s="79"/>
      <c r="V103" s="78"/>
      <c r="W103" s="64">
        <f t="shared" si="222"/>
        <v>0</v>
      </c>
      <c r="X103" s="93"/>
      <c r="Y103" s="78"/>
      <c r="Z103" s="64">
        <f t="shared" si="223"/>
        <v>0</v>
      </c>
      <c r="AA103" s="79"/>
      <c r="AB103" s="78"/>
      <c r="AC103" s="64">
        <f t="shared" si="224"/>
        <v>0</v>
      </c>
      <c r="AD103" s="79"/>
      <c r="AE103" s="78"/>
      <c r="AF103" s="64">
        <f t="shared" si="225"/>
        <v>0</v>
      </c>
      <c r="AG103" s="79"/>
      <c r="AH103" s="78"/>
      <c r="AI103" s="64">
        <f t="shared" si="226"/>
        <v>0</v>
      </c>
      <c r="AJ103" s="79"/>
      <c r="AK103" s="78"/>
      <c r="AL103" s="64">
        <f t="shared" si="227"/>
        <v>0</v>
      </c>
      <c r="AM103" s="79"/>
      <c r="AN103" s="78"/>
      <c r="AO103" s="64">
        <f t="shared" si="228"/>
        <v>0</v>
      </c>
      <c r="AP103" s="79"/>
      <c r="AQ103" s="78"/>
      <c r="AR103" s="64">
        <f t="shared" si="229"/>
        <v>0</v>
      </c>
      <c r="AS103" s="79"/>
      <c r="AT103" s="78"/>
      <c r="AU103" s="64">
        <f t="shared" si="230"/>
        <v>0</v>
      </c>
      <c r="AV103" s="79"/>
      <c r="AW103" s="78"/>
      <c r="AX103" s="64">
        <f t="shared" si="231"/>
        <v>0</v>
      </c>
      <c r="AY103" s="79"/>
      <c r="AZ103" s="76"/>
      <c r="BA103" s="67">
        <f>SUM(G102:G107,J102:J107,M102:M107,P102:P107,S102:S107,V102:V107,Y102:Y107,AB102:AB107,AE102:AE107,AH102:AH107,AK102:AK107,AZ102:AZ107,AN102:AN107,AQ102:AQ107)</f>
        <v>6347000</v>
      </c>
    </row>
    <row r="104" spans="1:53">
      <c r="A104" s="627"/>
      <c r="B104" s="611"/>
      <c r="C104" s="613"/>
      <c r="D104" s="625"/>
      <c r="E104" s="629"/>
      <c r="F104" s="75" t="s">
        <v>36</v>
      </c>
      <c r="G104" s="78"/>
      <c r="H104" s="64">
        <f t="shared" si="217"/>
        <v>0</v>
      </c>
      <c r="I104" s="79"/>
      <c r="J104" s="78"/>
      <c r="K104" s="64">
        <f t="shared" si="218"/>
        <v>0</v>
      </c>
      <c r="L104" s="79"/>
      <c r="M104" s="78"/>
      <c r="N104" s="64">
        <f t="shared" si="219"/>
        <v>0</v>
      </c>
      <c r="O104" s="79"/>
      <c r="P104" s="78">
        <v>650000</v>
      </c>
      <c r="Q104" s="64">
        <f t="shared" si="220"/>
        <v>0</v>
      </c>
      <c r="R104" s="79">
        <v>650000</v>
      </c>
      <c r="S104" s="78"/>
      <c r="T104" s="64">
        <f t="shared" si="221"/>
        <v>0</v>
      </c>
      <c r="U104" s="79"/>
      <c r="V104" s="78"/>
      <c r="W104" s="64">
        <f t="shared" si="222"/>
        <v>0</v>
      </c>
      <c r="X104" s="93"/>
      <c r="Y104" s="78"/>
      <c r="Z104" s="64">
        <f t="shared" si="223"/>
        <v>0</v>
      </c>
      <c r="AA104" s="79"/>
      <c r="AB104" s="78"/>
      <c r="AC104" s="64">
        <f t="shared" si="224"/>
        <v>0</v>
      </c>
      <c r="AD104" s="79"/>
      <c r="AE104" s="78"/>
      <c r="AF104" s="64">
        <f t="shared" si="225"/>
        <v>0</v>
      </c>
      <c r="AG104" s="79"/>
      <c r="AH104" s="78"/>
      <c r="AI104" s="64">
        <f t="shared" si="226"/>
        <v>0</v>
      </c>
      <c r="AJ104" s="79"/>
      <c r="AK104" s="78"/>
      <c r="AL104" s="64">
        <f t="shared" si="227"/>
        <v>0</v>
      </c>
      <c r="AM104" s="79"/>
      <c r="AN104" s="78"/>
      <c r="AO104" s="64">
        <f t="shared" si="228"/>
        <v>0</v>
      </c>
      <c r="AP104" s="79"/>
      <c r="AQ104" s="78"/>
      <c r="AR104" s="64">
        <f t="shared" si="229"/>
        <v>0</v>
      </c>
      <c r="AS104" s="79"/>
      <c r="AT104" s="78"/>
      <c r="AU104" s="64">
        <f t="shared" si="230"/>
        <v>0</v>
      </c>
      <c r="AV104" s="79"/>
      <c r="AW104" s="78"/>
      <c r="AX104" s="64">
        <f t="shared" si="231"/>
        <v>0</v>
      </c>
      <c r="AY104" s="79"/>
      <c r="AZ104" s="76"/>
      <c r="BA104" s="68" t="s">
        <v>37</v>
      </c>
    </row>
    <row r="105" spans="1:53">
      <c r="A105" s="627"/>
      <c r="B105" s="611"/>
      <c r="C105" s="613"/>
      <c r="D105" s="625"/>
      <c r="E105" s="629"/>
      <c r="F105" s="75" t="s">
        <v>38</v>
      </c>
      <c r="G105" s="78"/>
      <c r="H105" s="64">
        <f t="shared" si="217"/>
        <v>0</v>
      </c>
      <c r="I105" s="79"/>
      <c r="J105" s="78"/>
      <c r="K105" s="64">
        <f t="shared" si="218"/>
        <v>0</v>
      </c>
      <c r="L105" s="79"/>
      <c r="M105" s="78"/>
      <c r="N105" s="64">
        <f t="shared" si="219"/>
        <v>0</v>
      </c>
      <c r="O105" s="79"/>
      <c r="P105" s="78">
        <v>896000</v>
      </c>
      <c r="Q105" s="64">
        <f t="shared" si="220"/>
        <v>0</v>
      </c>
      <c r="R105" s="79">
        <v>896000</v>
      </c>
      <c r="S105" s="78"/>
      <c r="T105" s="64">
        <f t="shared" si="221"/>
        <v>0</v>
      </c>
      <c r="U105" s="79"/>
      <c r="V105" s="78"/>
      <c r="W105" s="64">
        <f t="shared" si="222"/>
        <v>0</v>
      </c>
      <c r="X105" s="93"/>
      <c r="Y105" s="78"/>
      <c r="Z105" s="64">
        <f t="shared" si="223"/>
        <v>0</v>
      </c>
      <c r="AA105" s="79"/>
      <c r="AB105" s="78"/>
      <c r="AC105" s="64">
        <f t="shared" si="224"/>
        <v>0</v>
      </c>
      <c r="AD105" s="79"/>
      <c r="AE105" s="78"/>
      <c r="AF105" s="64">
        <f t="shared" si="225"/>
        <v>0</v>
      </c>
      <c r="AG105" s="79"/>
      <c r="AH105" s="78"/>
      <c r="AI105" s="64">
        <f t="shared" si="226"/>
        <v>0</v>
      </c>
      <c r="AJ105" s="79"/>
      <c r="AK105" s="78"/>
      <c r="AL105" s="64">
        <f t="shared" si="227"/>
        <v>0</v>
      </c>
      <c r="AM105" s="79"/>
      <c r="AN105" s="78"/>
      <c r="AO105" s="64">
        <f t="shared" si="228"/>
        <v>0</v>
      </c>
      <c r="AP105" s="79"/>
      <c r="AQ105" s="78"/>
      <c r="AR105" s="64">
        <f t="shared" si="229"/>
        <v>0</v>
      </c>
      <c r="AS105" s="79"/>
      <c r="AT105" s="78"/>
      <c r="AU105" s="64">
        <f t="shared" si="230"/>
        <v>0</v>
      </c>
      <c r="AV105" s="79"/>
      <c r="AW105" s="78"/>
      <c r="AX105" s="64">
        <f t="shared" si="231"/>
        <v>0</v>
      </c>
      <c r="AY105" s="79"/>
      <c r="AZ105" s="76"/>
      <c r="BA105" s="67">
        <f>SUM(H102:H107,K102:K107,N102:N107,Q102:Q107,T102:T107,W102:W107,Z102:Z107,AC102:AC107,AF102:AF107,AI102:AI107,AL102:AL107,AO102:AO107,AR102:AR107)</f>
        <v>141000</v>
      </c>
    </row>
    <row r="106" spans="1:53">
      <c r="A106" s="627"/>
      <c r="B106" s="611"/>
      <c r="C106" s="613"/>
      <c r="D106" s="625"/>
      <c r="E106" s="629"/>
      <c r="F106" s="75" t="s">
        <v>39</v>
      </c>
      <c r="G106" s="78"/>
      <c r="H106" s="64">
        <f t="shared" si="217"/>
        <v>0</v>
      </c>
      <c r="I106" s="79"/>
      <c r="J106" s="78"/>
      <c r="K106" s="64">
        <f t="shared" si="218"/>
        <v>0</v>
      </c>
      <c r="L106" s="79"/>
      <c r="M106" s="78"/>
      <c r="N106" s="64">
        <f t="shared" si="219"/>
        <v>0</v>
      </c>
      <c r="O106" s="79"/>
      <c r="P106" s="78"/>
      <c r="Q106" s="64">
        <f t="shared" si="220"/>
        <v>0</v>
      </c>
      <c r="R106" s="79"/>
      <c r="S106" s="78">
        <v>705000</v>
      </c>
      <c r="T106" s="64">
        <f t="shared" si="221"/>
        <v>141000</v>
      </c>
      <c r="U106" s="79">
        <v>564000</v>
      </c>
      <c r="V106" s="78"/>
      <c r="W106" s="64">
        <f t="shared" si="222"/>
        <v>0</v>
      </c>
      <c r="X106" s="93"/>
      <c r="Y106" s="78"/>
      <c r="Z106" s="64">
        <f t="shared" si="223"/>
        <v>0</v>
      </c>
      <c r="AA106" s="79"/>
      <c r="AB106" s="78"/>
      <c r="AC106" s="64">
        <f t="shared" si="224"/>
        <v>0</v>
      </c>
      <c r="AD106" s="79"/>
      <c r="AE106" s="78"/>
      <c r="AF106" s="64">
        <f t="shared" si="225"/>
        <v>0</v>
      </c>
      <c r="AG106" s="79"/>
      <c r="AH106" s="78"/>
      <c r="AI106" s="64">
        <f t="shared" si="226"/>
        <v>0</v>
      </c>
      <c r="AJ106" s="79"/>
      <c r="AK106" s="78"/>
      <c r="AL106" s="64">
        <f t="shared" si="227"/>
        <v>0</v>
      </c>
      <c r="AM106" s="79"/>
      <c r="AN106" s="78"/>
      <c r="AO106" s="64">
        <f t="shared" si="228"/>
        <v>0</v>
      </c>
      <c r="AP106" s="79"/>
      <c r="AQ106" s="78"/>
      <c r="AR106" s="64">
        <f t="shared" si="229"/>
        <v>0</v>
      </c>
      <c r="AS106" s="79"/>
      <c r="AT106" s="78"/>
      <c r="AU106" s="64">
        <f t="shared" si="230"/>
        <v>0</v>
      </c>
      <c r="AV106" s="79"/>
      <c r="AW106" s="78"/>
      <c r="AX106" s="64">
        <f t="shared" si="231"/>
        <v>0</v>
      </c>
      <c r="AY106" s="79"/>
      <c r="AZ106" s="76"/>
      <c r="BA106" s="68" t="s">
        <v>40</v>
      </c>
    </row>
    <row r="107" spans="1:53">
      <c r="A107" s="741"/>
      <c r="B107" s="742"/>
      <c r="C107" s="743"/>
      <c r="D107" s="744"/>
      <c r="E107" s="745"/>
      <c r="F107" s="75" t="s">
        <v>42</v>
      </c>
      <c r="G107" s="78"/>
      <c r="H107" s="64">
        <f t="shared" si="217"/>
        <v>0</v>
      </c>
      <c r="I107" s="79"/>
      <c r="J107" s="78"/>
      <c r="K107" s="64">
        <f t="shared" si="218"/>
        <v>0</v>
      </c>
      <c r="L107" s="79"/>
      <c r="M107" s="78"/>
      <c r="N107" s="64">
        <f t="shared" si="219"/>
        <v>0</v>
      </c>
      <c r="O107" s="79"/>
      <c r="P107" s="78"/>
      <c r="Q107" s="64">
        <f t="shared" si="220"/>
        <v>0</v>
      </c>
      <c r="R107" s="79"/>
      <c r="S107" s="78"/>
      <c r="T107" s="64">
        <f t="shared" si="221"/>
        <v>0</v>
      </c>
      <c r="U107" s="79"/>
      <c r="V107" s="78"/>
      <c r="W107" s="64">
        <f t="shared" si="222"/>
        <v>0</v>
      </c>
      <c r="X107" s="93"/>
      <c r="Y107" s="78"/>
      <c r="Z107" s="64">
        <f t="shared" si="223"/>
        <v>0</v>
      </c>
      <c r="AA107" s="79"/>
      <c r="AB107" s="78"/>
      <c r="AC107" s="64">
        <f t="shared" si="224"/>
        <v>0</v>
      </c>
      <c r="AD107" s="79"/>
      <c r="AE107" s="131">
        <v>3696000</v>
      </c>
      <c r="AF107" s="132"/>
      <c r="AG107" s="133">
        <v>3696000</v>
      </c>
      <c r="AH107" s="78"/>
      <c r="AI107" s="64">
        <f t="shared" si="226"/>
        <v>0</v>
      </c>
      <c r="AJ107" s="79"/>
      <c r="AK107" s="78"/>
      <c r="AL107" s="64">
        <f t="shared" si="227"/>
        <v>0</v>
      </c>
      <c r="AM107" s="79"/>
      <c r="AN107" s="78"/>
      <c r="AO107" s="64">
        <f t="shared" si="228"/>
        <v>0</v>
      </c>
      <c r="AP107" s="79"/>
      <c r="AQ107" s="78"/>
      <c r="AR107" s="64">
        <f t="shared" si="229"/>
        <v>0</v>
      </c>
      <c r="AS107" s="79"/>
      <c r="AT107" s="78"/>
      <c r="AU107" s="64">
        <f t="shared" si="230"/>
        <v>0</v>
      </c>
      <c r="AV107" s="79"/>
      <c r="AW107" s="78"/>
      <c r="AX107" s="64">
        <f t="shared" si="231"/>
        <v>0</v>
      </c>
      <c r="AY107" s="79"/>
      <c r="AZ107" s="76"/>
      <c r="BA107" s="67">
        <f>SUM(I102:I107,L102:L107,O102:O107,R102:R107,U102:U107,X102:X107,AA102:AA107,AD102:AD107,AG102:AG107,AJ102:AJ107,AM102:AM107,AP102:AP107,AS102:AS107)</f>
        <v>6206000</v>
      </c>
    </row>
    <row r="108" spans="1:53" ht="15" customHeight="1">
      <c r="A108" s="445" t="s">
        <v>24</v>
      </c>
      <c r="B108" s="447" t="s">
        <v>20</v>
      </c>
      <c r="C108" s="447" t="s">
        <v>21</v>
      </c>
      <c r="D108" s="447" t="s">
        <v>212</v>
      </c>
      <c r="E108" s="447" t="s">
        <v>23</v>
      </c>
      <c r="F108" s="485" t="s">
        <v>25</v>
      </c>
      <c r="G108" s="434" t="s">
        <v>26</v>
      </c>
      <c r="H108" s="436" t="s">
        <v>27</v>
      </c>
      <c r="I108" s="438" t="s">
        <v>28</v>
      </c>
      <c r="J108" s="434" t="s">
        <v>26</v>
      </c>
      <c r="K108" s="436" t="s">
        <v>27</v>
      </c>
      <c r="L108" s="438" t="s">
        <v>28</v>
      </c>
      <c r="M108" s="434" t="s">
        <v>26</v>
      </c>
      <c r="N108" s="436" t="s">
        <v>27</v>
      </c>
      <c r="O108" s="438" t="s">
        <v>28</v>
      </c>
      <c r="P108" s="434" t="s">
        <v>26</v>
      </c>
      <c r="Q108" s="436" t="s">
        <v>27</v>
      </c>
      <c r="R108" s="438" t="s">
        <v>28</v>
      </c>
      <c r="S108" s="434" t="s">
        <v>26</v>
      </c>
      <c r="T108" s="436" t="s">
        <v>27</v>
      </c>
      <c r="U108" s="438" t="s">
        <v>28</v>
      </c>
      <c r="V108" s="434" t="s">
        <v>26</v>
      </c>
      <c r="W108" s="436" t="s">
        <v>27</v>
      </c>
      <c r="X108" s="486" t="s">
        <v>28</v>
      </c>
      <c r="Y108" s="434" t="s">
        <v>26</v>
      </c>
      <c r="Z108" s="436" t="s">
        <v>27</v>
      </c>
      <c r="AA108" s="438" t="s">
        <v>28</v>
      </c>
      <c r="AB108" s="434" t="s">
        <v>26</v>
      </c>
      <c r="AC108" s="436" t="s">
        <v>27</v>
      </c>
      <c r="AD108" s="438" t="s">
        <v>28</v>
      </c>
      <c r="AE108" s="434" t="s">
        <v>26</v>
      </c>
      <c r="AF108" s="436" t="s">
        <v>27</v>
      </c>
      <c r="AG108" s="438" t="s">
        <v>28</v>
      </c>
      <c r="AH108" s="434" t="s">
        <v>26</v>
      </c>
      <c r="AI108" s="436" t="s">
        <v>27</v>
      </c>
      <c r="AJ108" s="438" t="s">
        <v>28</v>
      </c>
      <c r="AK108" s="434" t="s">
        <v>26</v>
      </c>
      <c r="AL108" s="436" t="s">
        <v>27</v>
      </c>
      <c r="AM108" s="438" t="s">
        <v>28</v>
      </c>
      <c r="AN108" s="434" t="s">
        <v>26</v>
      </c>
      <c r="AO108" s="436" t="s">
        <v>27</v>
      </c>
      <c r="AP108" s="438" t="s">
        <v>28</v>
      </c>
      <c r="AQ108" s="434" t="s">
        <v>26</v>
      </c>
      <c r="AR108" s="436" t="s">
        <v>27</v>
      </c>
      <c r="AS108" s="438" t="s">
        <v>28</v>
      </c>
      <c r="AT108" s="434" t="s">
        <v>26</v>
      </c>
      <c r="AU108" s="436" t="s">
        <v>27</v>
      </c>
      <c r="AV108" s="438" t="s">
        <v>28</v>
      </c>
      <c r="AW108" s="434" t="s">
        <v>26</v>
      </c>
      <c r="AX108" s="436" t="s">
        <v>27</v>
      </c>
      <c r="AY108" s="438" t="s">
        <v>28</v>
      </c>
      <c r="AZ108" s="488" t="s">
        <v>26</v>
      </c>
      <c r="BA108" s="440" t="s">
        <v>29</v>
      </c>
    </row>
    <row r="109" spans="1:53" ht="15" customHeight="1">
      <c r="A109" s="626" t="s">
        <v>259</v>
      </c>
      <c r="B109" s="610" t="s">
        <v>324</v>
      </c>
      <c r="C109" s="612">
        <v>1451</v>
      </c>
      <c r="D109" s="624" t="s">
        <v>325</v>
      </c>
      <c r="E109" s="628" t="s">
        <v>326</v>
      </c>
      <c r="F109" s="75" t="s">
        <v>33</v>
      </c>
      <c r="G109" s="78"/>
      <c r="H109" s="64">
        <f t="shared" ref="H109:H114" si="232">G109-I109</f>
        <v>0</v>
      </c>
      <c r="I109" s="79"/>
      <c r="J109" s="78"/>
      <c r="K109" s="64">
        <f t="shared" ref="K109:K114" si="233">J109-L109</f>
        <v>0</v>
      </c>
      <c r="L109" s="79"/>
      <c r="M109" s="78"/>
      <c r="N109" s="64">
        <f t="shared" ref="N109:N114" si="234">M109-O109</f>
        <v>0</v>
      </c>
      <c r="O109" s="79"/>
      <c r="P109" s="78"/>
      <c r="Q109" s="64">
        <f t="shared" ref="Q109:Q114" si="235">P109-R109</f>
        <v>0</v>
      </c>
      <c r="R109" s="79"/>
      <c r="S109" s="78"/>
      <c r="T109" s="64">
        <f t="shared" ref="T109:T114" si="236">S109-U109</f>
        <v>0</v>
      </c>
      <c r="U109" s="79"/>
      <c r="V109" s="78"/>
      <c r="W109" s="64">
        <f t="shared" ref="W109:W114" si="237">V109-X109</f>
        <v>0</v>
      </c>
      <c r="X109" s="93"/>
      <c r="Y109" s="78"/>
      <c r="Z109" s="64">
        <f t="shared" ref="Z109:Z114" si="238">Y109-AA109</f>
        <v>0</v>
      </c>
      <c r="AA109" s="79"/>
      <c r="AB109" s="78"/>
      <c r="AC109" s="64">
        <f t="shared" ref="AC109:AC114" si="239">AB109-AD109</f>
        <v>0</v>
      </c>
      <c r="AD109" s="79"/>
      <c r="AE109" s="78"/>
      <c r="AF109" s="64">
        <f t="shared" ref="AF109:AF114" si="240">AE109-AG109</f>
        <v>0</v>
      </c>
      <c r="AG109" s="79"/>
      <c r="AH109" s="78"/>
      <c r="AI109" s="64">
        <f t="shared" ref="AI109:AI114" si="241">AH109-AJ109</f>
        <v>0</v>
      </c>
      <c r="AJ109" s="79"/>
      <c r="AK109" s="78"/>
      <c r="AL109" s="64">
        <f t="shared" ref="AL109:AL114" si="242">AK109-AM109</f>
        <v>0</v>
      </c>
      <c r="AM109" s="79"/>
      <c r="AN109" s="78"/>
      <c r="AO109" s="64">
        <f t="shared" ref="AO109:AO114" si="243">AN109-AP109</f>
        <v>0</v>
      </c>
      <c r="AP109" s="79"/>
      <c r="AQ109" s="78"/>
      <c r="AR109" s="64">
        <f t="shared" ref="AR109:AR114" si="244">AQ109-AS109</f>
        <v>0</v>
      </c>
      <c r="AS109" s="79"/>
      <c r="AT109" s="78"/>
      <c r="AU109" s="64">
        <f t="shared" ref="AU109:AU114" si="245">AT109-AV109</f>
        <v>0</v>
      </c>
      <c r="AV109" s="79"/>
      <c r="AW109" s="78"/>
      <c r="AX109" s="64">
        <f t="shared" ref="AX109:AX114" si="246">AW109-AY109</f>
        <v>0</v>
      </c>
      <c r="AY109" s="79"/>
      <c r="AZ109" s="76"/>
      <c r="BA109" s="66" t="s">
        <v>34</v>
      </c>
    </row>
    <row r="110" spans="1:53" ht="14.45" customHeight="1">
      <c r="A110" s="627"/>
      <c r="B110" s="611"/>
      <c r="C110" s="613"/>
      <c r="D110" s="625"/>
      <c r="E110" s="629"/>
      <c r="F110" s="75" t="s">
        <v>35</v>
      </c>
      <c r="G110" s="78"/>
      <c r="H110" s="64">
        <f t="shared" si="232"/>
        <v>0</v>
      </c>
      <c r="I110" s="79"/>
      <c r="J110" s="78"/>
      <c r="K110" s="64">
        <f t="shared" si="233"/>
        <v>0</v>
      </c>
      <c r="L110" s="79"/>
      <c r="M110" s="78"/>
      <c r="N110" s="64">
        <f t="shared" si="234"/>
        <v>0</v>
      </c>
      <c r="O110" s="79"/>
      <c r="P110" s="78"/>
      <c r="Q110" s="64">
        <f t="shared" si="235"/>
        <v>0</v>
      </c>
      <c r="R110" s="79"/>
      <c r="S110" s="78"/>
      <c r="T110" s="64">
        <f t="shared" si="236"/>
        <v>0</v>
      </c>
      <c r="U110" s="79"/>
      <c r="V110" s="78"/>
      <c r="W110" s="64">
        <f t="shared" si="237"/>
        <v>0</v>
      </c>
      <c r="X110" s="93"/>
      <c r="Y110" s="78"/>
      <c r="Z110" s="64">
        <f t="shared" si="238"/>
        <v>0</v>
      </c>
      <c r="AA110" s="79"/>
      <c r="AB110" s="78"/>
      <c r="AC110" s="64">
        <f t="shared" si="239"/>
        <v>0</v>
      </c>
      <c r="AD110" s="79"/>
      <c r="AE110" s="78"/>
      <c r="AF110" s="64">
        <f t="shared" si="240"/>
        <v>0</v>
      </c>
      <c r="AG110" s="79"/>
      <c r="AH110" s="78"/>
      <c r="AI110" s="64">
        <f t="shared" si="241"/>
        <v>0</v>
      </c>
      <c r="AJ110" s="79"/>
      <c r="AK110" s="78"/>
      <c r="AL110" s="64">
        <f t="shared" si="242"/>
        <v>0</v>
      </c>
      <c r="AM110" s="79"/>
      <c r="AN110" s="78"/>
      <c r="AO110" s="64">
        <f t="shared" si="243"/>
        <v>0</v>
      </c>
      <c r="AP110" s="79"/>
      <c r="AQ110" s="78"/>
      <c r="AR110" s="64">
        <f t="shared" si="244"/>
        <v>0</v>
      </c>
      <c r="AS110" s="79"/>
      <c r="AT110" s="78"/>
      <c r="AU110" s="64">
        <f t="shared" si="245"/>
        <v>0</v>
      </c>
      <c r="AV110" s="79"/>
      <c r="AW110" s="78"/>
      <c r="AX110" s="64">
        <f t="shared" si="246"/>
        <v>0</v>
      </c>
      <c r="AY110" s="79"/>
      <c r="AZ110" s="76"/>
      <c r="BA110" s="487">
        <f>SUM(G109:G114,J109:J114,M109:M114,P109:P114,S109:S114,AZ109:AZ114,V109:V114,Y109:Y114,AB109:AB114,AE109:AE114,AH109:AH114,AK109:AK114,AN109:AN114,AQ109:AQ114)</f>
        <v>30400</v>
      </c>
    </row>
    <row r="111" spans="1:53" ht="14.45" customHeight="1">
      <c r="A111" s="627"/>
      <c r="B111" s="611"/>
      <c r="C111" s="613"/>
      <c r="D111" s="625"/>
      <c r="E111" s="629"/>
      <c r="F111" s="75" t="s">
        <v>36</v>
      </c>
      <c r="G111" s="78"/>
      <c r="H111" s="64">
        <f t="shared" si="232"/>
        <v>0</v>
      </c>
      <c r="I111" s="79"/>
      <c r="J111" s="78"/>
      <c r="K111" s="64">
        <f t="shared" si="233"/>
        <v>0</v>
      </c>
      <c r="L111" s="79"/>
      <c r="M111" s="78"/>
      <c r="N111" s="64">
        <f t="shared" si="234"/>
        <v>0</v>
      </c>
      <c r="O111" s="79"/>
      <c r="P111" s="78"/>
      <c r="Q111" s="64">
        <f t="shared" si="235"/>
        <v>0</v>
      </c>
      <c r="R111" s="79"/>
      <c r="S111" s="78"/>
      <c r="T111" s="64">
        <f t="shared" si="236"/>
        <v>0</v>
      </c>
      <c r="U111" s="79"/>
      <c r="V111" s="78"/>
      <c r="W111" s="64">
        <f t="shared" si="237"/>
        <v>0</v>
      </c>
      <c r="X111" s="93"/>
      <c r="Y111" s="78"/>
      <c r="Z111" s="64">
        <f t="shared" si="238"/>
        <v>0</v>
      </c>
      <c r="AA111" s="79"/>
      <c r="AB111" s="78"/>
      <c r="AC111" s="64">
        <f t="shared" si="239"/>
        <v>0</v>
      </c>
      <c r="AD111" s="79"/>
      <c r="AE111" s="78"/>
      <c r="AF111" s="64">
        <f t="shared" si="240"/>
        <v>0</v>
      </c>
      <c r="AG111" s="79"/>
      <c r="AH111" s="78"/>
      <c r="AI111" s="64">
        <f t="shared" si="241"/>
        <v>0</v>
      </c>
      <c r="AJ111" s="79"/>
      <c r="AK111" s="78"/>
      <c r="AL111" s="64">
        <f t="shared" si="242"/>
        <v>0</v>
      </c>
      <c r="AM111" s="79"/>
      <c r="AN111" s="78"/>
      <c r="AO111" s="64">
        <f t="shared" si="243"/>
        <v>0</v>
      </c>
      <c r="AP111" s="79"/>
      <c r="AQ111" s="78"/>
      <c r="AR111" s="64">
        <f t="shared" si="244"/>
        <v>0</v>
      </c>
      <c r="AS111" s="79"/>
      <c r="AT111" s="78"/>
      <c r="AU111" s="64">
        <f t="shared" si="245"/>
        <v>0</v>
      </c>
      <c r="AV111" s="79"/>
      <c r="AW111" s="78"/>
      <c r="AX111" s="64">
        <f t="shared" si="246"/>
        <v>0</v>
      </c>
      <c r="AY111" s="79"/>
      <c r="AZ111" s="76"/>
      <c r="BA111" s="487"/>
    </row>
    <row r="112" spans="1:53" ht="14.45" customHeight="1">
      <c r="A112" s="627"/>
      <c r="B112" s="611"/>
      <c r="C112" s="613"/>
      <c r="D112" s="625"/>
      <c r="E112" s="629"/>
      <c r="F112" s="75" t="s">
        <v>38</v>
      </c>
      <c r="G112" s="78"/>
      <c r="H112" s="64">
        <f t="shared" si="232"/>
        <v>0</v>
      </c>
      <c r="I112" s="79"/>
      <c r="J112" s="78"/>
      <c r="K112" s="64">
        <f t="shared" si="233"/>
        <v>0</v>
      </c>
      <c r="L112" s="79"/>
      <c r="M112" s="78"/>
      <c r="N112" s="64">
        <f t="shared" si="234"/>
        <v>0</v>
      </c>
      <c r="O112" s="79"/>
      <c r="P112" s="78"/>
      <c r="Q112" s="64">
        <f t="shared" si="235"/>
        <v>0</v>
      </c>
      <c r="R112" s="79"/>
      <c r="S112" s="78"/>
      <c r="T112" s="64">
        <f t="shared" si="236"/>
        <v>0</v>
      </c>
      <c r="U112" s="79"/>
      <c r="V112" s="78"/>
      <c r="W112" s="64">
        <f t="shared" si="237"/>
        <v>0</v>
      </c>
      <c r="X112" s="93"/>
      <c r="Y112" s="78"/>
      <c r="Z112" s="64">
        <f t="shared" si="238"/>
        <v>0</v>
      </c>
      <c r="AA112" s="79"/>
      <c r="AB112" s="78"/>
      <c r="AC112" s="64">
        <f t="shared" si="239"/>
        <v>0</v>
      </c>
      <c r="AD112" s="79"/>
      <c r="AE112" s="78"/>
      <c r="AF112" s="64">
        <f t="shared" si="240"/>
        <v>0</v>
      </c>
      <c r="AG112" s="79"/>
      <c r="AH112" s="78"/>
      <c r="AI112" s="64">
        <f t="shared" si="241"/>
        <v>0</v>
      </c>
      <c r="AJ112" s="79"/>
      <c r="AK112" s="78"/>
      <c r="AL112" s="64">
        <f t="shared" si="242"/>
        <v>0</v>
      </c>
      <c r="AM112" s="79"/>
      <c r="AN112" s="78"/>
      <c r="AO112" s="64">
        <f t="shared" si="243"/>
        <v>0</v>
      </c>
      <c r="AP112" s="79"/>
      <c r="AQ112" s="78"/>
      <c r="AR112" s="64">
        <f t="shared" si="244"/>
        <v>0</v>
      </c>
      <c r="AS112" s="79"/>
      <c r="AT112" s="78"/>
      <c r="AU112" s="64">
        <f t="shared" si="245"/>
        <v>0</v>
      </c>
      <c r="AV112" s="79"/>
      <c r="AW112" s="78"/>
      <c r="AX112" s="64">
        <f t="shared" si="246"/>
        <v>0</v>
      </c>
      <c r="AY112" s="79"/>
      <c r="AZ112" s="76"/>
      <c r="BA112" s="68" t="s">
        <v>37</v>
      </c>
    </row>
    <row r="113" spans="1:53" ht="14.45" customHeight="1">
      <c r="A113" s="627"/>
      <c r="B113" s="611"/>
      <c r="C113" s="613"/>
      <c r="D113" s="625"/>
      <c r="E113" s="629"/>
      <c r="F113" s="75" t="s">
        <v>39</v>
      </c>
      <c r="G113" s="78"/>
      <c r="H113" s="64">
        <f t="shared" si="232"/>
        <v>0</v>
      </c>
      <c r="I113" s="79"/>
      <c r="J113" s="78"/>
      <c r="K113" s="64">
        <f t="shared" si="233"/>
        <v>0</v>
      </c>
      <c r="L113" s="79"/>
      <c r="M113" s="78"/>
      <c r="N113" s="64">
        <f t="shared" si="234"/>
        <v>0</v>
      </c>
      <c r="O113" s="79"/>
      <c r="P113" s="78"/>
      <c r="Q113" s="64">
        <f t="shared" si="235"/>
        <v>0</v>
      </c>
      <c r="R113" s="79"/>
      <c r="S113" s="78"/>
      <c r="T113" s="64">
        <f t="shared" si="236"/>
        <v>0</v>
      </c>
      <c r="U113" s="79"/>
      <c r="V113" s="78"/>
      <c r="W113" s="64">
        <f t="shared" si="237"/>
        <v>0</v>
      </c>
      <c r="X113" s="93"/>
      <c r="Y113" s="78"/>
      <c r="Z113" s="64">
        <f t="shared" si="238"/>
        <v>0</v>
      </c>
      <c r="AA113" s="79"/>
      <c r="AB113" s="78"/>
      <c r="AC113" s="64">
        <f t="shared" si="239"/>
        <v>0</v>
      </c>
      <c r="AD113" s="79"/>
      <c r="AE113" s="78"/>
      <c r="AF113" s="64">
        <f t="shared" si="240"/>
        <v>0</v>
      </c>
      <c r="AG113" s="79"/>
      <c r="AH113" s="78"/>
      <c r="AI113" s="64">
        <f t="shared" si="241"/>
        <v>0</v>
      </c>
      <c r="AJ113" s="79"/>
      <c r="AK113" s="78"/>
      <c r="AL113" s="64">
        <f t="shared" si="242"/>
        <v>0</v>
      </c>
      <c r="AM113" s="79"/>
      <c r="AN113" s="78"/>
      <c r="AO113" s="64">
        <f t="shared" si="243"/>
        <v>0</v>
      </c>
      <c r="AP113" s="79"/>
      <c r="AQ113" s="78"/>
      <c r="AR113" s="64">
        <f t="shared" si="244"/>
        <v>0</v>
      </c>
      <c r="AS113" s="79"/>
      <c r="AT113" s="78"/>
      <c r="AU113" s="64">
        <f t="shared" si="245"/>
        <v>0</v>
      </c>
      <c r="AV113" s="79"/>
      <c r="AW113" s="78"/>
      <c r="AX113" s="64">
        <f t="shared" si="246"/>
        <v>0</v>
      </c>
      <c r="AY113" s="79"/>
      <c r="AZ113" s="76"/>
      <c r="BA113" s="487">
        <f>SUM(H109:H114,K109:K114,N109:N114,Q109:Q114,T109:T114,AF109:AF114,AI109:AI114,AL109:AL114,AO109:AO114,AR109:AR114)</f>
        <v>0</v>
      </c>
    </row>
    <row r="114" spans="1:53" ht="14.45" customHeight="1">
      <c r="A114" s="738"/>
      <c r="B114" s="734"/>
      <c r="C114" s="735"/>
      <c r="D114" s="739"/>
      <c r="E114" s="740"/>
      <c r="F114" s="75" t="s">
        <v>42</v>
      </c>
      <c r="G114" s="78"/>
      <c r="H114" s="64">
        <f t="shared" si="232"/>
        <v>0</v>
      </c>
      <c r="I114" s="79"/>
      <c r="J114" s="78"/>
      <c r="K114" s="64">
        <f t="shared" si="233"/>
        <v>0</v>
      </c>
      <c r="L114" s="79"/>
      <c r="M114" s="78"/>
      <c r="N114" s="64">
        <f t="shared" si="234"/>
        <v>0</v>
      </c>
      <c r="O114" s="79"/>
      <c r="P114" s="78"/>
      <c r="Q114" s="64">
        <f t="shared" si="235"/>
        <v>0</v>
      </c>
      <c r="R114" s="79"/>
      <c r="S114" s="78">
        <v>30400</v>
      </c>
      <c r="T114" s="64">
        <f t="shared" si="236"/>
        <v>0</v>
      </c>
      <c r="U114" s="79">
        <v>30400</v>
      </c>
      <c r="V114" s="78"/>
      <c r="W114" s="64">
        <f t="shared" si="237"/>
        <v>0</v>
      </c>
      <c r="X114" s="93"/>
      <c r="Y114" s="78"/>
      <c r="Z114" s="64">
        <f t="shared" si="238"/>
        <v>0</v>
      </c>
      <c r="AA114" s="79"/>
      <c r="AB114" s="78"/>
      <c r="AC114" s="64">
        <f t="shared" si="239"/>
        <v>0</v>
      </c>
      <c r="AD114" s="79"/>
      <c r="AE114" s="78"/>
      <c r="AF114" s="64">
        <f t="shared" si="240"/>
        <v>0</v>
      </c>
      <c r="AG114" s="79"/>
      <c r="AH114" s="78"/>
      <c r="AI114" s="64">
        <f t="shared" si="241"/>
        <v>0</v>
      </c>
      <c r="AJ114" s="79"/>
      <c r="AK114" s="78"/>
      <c r="AL114" s="64">
        <f t="shared" si="242"/>
        <v>0</v>
      </c>
      <c r="AM114" s="79"/>
      <c r="AN114" s="78"/>
      <c r="AO114" s="64">
        <f t="shared" si="243"/>
        <v>0</v>
      </c>
      <c r="AP114" s="79"/>
      <c r="AQ114" s="78"/>
      <c r="AR114" s="64">
        <f t="shared" si="244"/>
        <v>0</v>
      </c>
      <c r="AS114" s="79"/>
      <c r="AT114" s="78"/>
      <c r="AU114" s="64">
        <f t="shared" si="245"/>
        <v>0</v>
      </c>
      <c r="AV114" s="79"/>
      <c r="AW114" s="78"/>
      <c r="AX114" s="64">
        <f t="shared" si="246"/>
        <v>0</v>
      </c>
      <c r="AY114" s="79"/>
      <c r="AZ114" s="76"/>
      <c r="BA114" s="487"/>
    </row>
    <row r="115" spans="1:53" ht="15" customHeight="1">
      <c r="A115" s="477" t="s">
        <v>24</v>
      </c>
      <c r="B115" s="467" t="s">
        <v>20</v>
      </c>
      <c r="C115" s="467" t="s">
        <v>21</v>
      </c>
      <c r="D115" s="467" t="s">
        <v>212</v>
      </c>
      <c r="E115" s="467" t="s">
        <v>23</v>
      </c>
      <c r="F115" s="480" t="s">
        <v>25</v>
      </c>
      <c r="G115" s="459" t="s">
        <v>26</v>
      </c>
      <c r="H115" s="449" t="s">
        <v>27</v>
      </c>
      <c r="I115" s="451" t="s">
        <v>28</v>
      </c>
      <c r="J115" s="459" t="s">
        <v>26</v>
      </c>
      <c r="K115" s="449" t="s">
        <v>27</v>
      </c>
      <c r="L115" s="451" t="s">
        <v>28</v>
      </c>
      <c r="M115" s="459" t="s">
        <v>26</v>
      </c>
      <c r="N115" s="449" t="s">
        <v>27</v>
      </c>
      <c r="O115" s="451" t="s">
        <v>28</v>
      </c>
      <c r="P115" s="459" t="s">
        <v>26</v>
      </c>
      <c r="Q115" s="449" t="s">
        <v>27</v>
      </c>
      <c r="R115" s="451" t="s">
        <v>28</v>
      </c>
      <c r="S115" s="459" t="s">
        <v>26</v>
      </c>
      <c r="T115" s="449" t="s">
        <v>27</v>
      </c>
      <c r="U115" s="451" t="s">
        <v>28</v>
      </c>
      <c r="V115" s="459" t="s">
        <v>26</v>
      </c>
      <c r="W115" s="449" t="s">
        <v>27</v>
      </c>
      <c r="X115" s="473" t="s">
        <v>28</v>
      </c>
      <c r="Y115" s="459" t="s">
        <v>26</v>
      </c>
      <c r="Z115" s="449" t="s">
        <v>27</v>
      </c>
      <c r="AA115" s="451" t="s">
        <v>28</v>
      </c>
      <c r="AB115" s="459" t="s">
        <v>26</v>
      </c>
      <c r="AC115" s="449" t="s">
        <v>27</v>
      </c>
      <c r="AD115" s="451" t="s">
        <v>28</v>
      </c>
      <c r="AE115" s="459" t="s">
        <v>26</v>
      </c>
      <c r="AF115" s="449" t="s">
        <v>27</v>
      </c>
      <c r="AG115" s="451" t="s">
        <v>28</v>
      </c>
      <c r="AH115" s="459" t="s">
        <v>26</v>
      </c>
      <c r="AI115" s="449" t="s">
        <v>27</v>
      </c>
      <c r="AJ115" s="451" t="s">
        <v>28</v>
      </c>
      <c r="AK115" s="459" t="s">
        <v>26</v>
      </c>
      <c r="AL115" s="449" t="s">
        <v>27</v>
      </c>
      <c r="AM115" s="451" t="s">
        <v>28</v>
      </c>
      <c r="AN115" s="459" t="s">
        <v>26</v>
      </c>
      <c r="AO115" s="449" t="s">
        <v>27</v>
      </c>
      <c r="AP115" s="451" t="s">
        <v>28</v>
      </c>
      <c r="AQ115" s="459" t="s">
        <v>26</v>
      </c>
      <c r="AR115" s="449" t="s">
        <v>27</v>
      </c>
      <c r="AS115" s="451" t="s">
        <v>28</v>
      </c>
      <c r="AT115" s="459" t="s">
        <v>26</v>
      </c>
      <c r="AU115" s="449" t="s">
        <v>27</v>
      </c>
      <c r="AV115" s="451" t="s">
        <v>28</v>
      </c>
      <c r="AW115" s="459" t="s">
        <v>26</v>
      </c>
      <c r="AX115" s="449" t="s">
        <v>27</v>
      </c>
      <c r="AY115" s="451" t="s">
        <v>28</v>
      </c>
      <c r="AZ115" s="475" t="s">
        <v>26</v>
      </c>
      <c r="BA115" s="482" t="s">
        <v>29</v>
      </c>
    </row>
    <row r="116" spans="1:53" ht="15" customHeight="1">
      <c r="A116" s="626" t="s">
        <v>259</v>
      </c>
      <c r="B116" s="610" t="s">
        <v>327</v>
      </c>
      <c r="C116" s="612">
        <v>1271</v>
      </c>
      <c r="D116" s="624" t="s">
        <v>328</v>
      </c>
      <c r="E116" s="628" t="s">
        <v>329</v>
      </c>
      <c r="F116" s="75" t="s">
        <v>33</v>
      </c>
      <c r="G116" s="78"/>
      <c r="H116" s="64">
        <f t="shared" ref="H116:H121" si="247">G116-I116</f>
        <v>0</v>
      </c>
      <c r="I116" s="79"/>
      <c r="J116" s="78"/>
      <c r="K116" s="64">
        <f t="shared" ref="K116:K121" si="248">J116-L116</f>
        <v>0</v>
      </c>
      <c r="L116" s="79"/>
      <c r="M116" s="78"/>
      <c r="N116" s="64">
        <f t="shared" ref="N116:N121" si="249">M116-O116</f>
        <v>0</v>
      </c>
      <c r="O116" s="79"/>
      <c r="P116" s="78"/>
      <c r="Q116" s="64">
        <f>P116-R116</f>
        <v>0</v>
      </c>
      <c r="R116" s="79"/>
      <c r="S116" s="78"/>
      <c r="T116" s="64">
        <f t="shared" ref="T116:T121" si="250">S116-U116</f>
        <v>0</v>
      </c>
      <c r="U116" s="79"/>
      <c r="V116" s="78"/>
      <c r="W116" s="64">
        <f t="shared" ref="W116:W121" si="251">V116-X116</f>
        <v>0</v>
      </c>
      <c r="X116" s="93"/>
      <c r="Y116" s="78"/>
      <c r="Z116" s="64">
        <f t="shared" ref="Z116:Z121" si="252">Y116-AA116</f>
        <v>0</v>
      </c>
      <c r="AA116" s="79"/>
      <c r="AB116" s="78"/>
      <c r="AC116" s="64">
        <f t="shared" ref="AC116:AC121" si="253">AB116-AD116</f>
        <v>0</v>
      </c>
      <c r="AD116" s="79"/>
      <c r="AE116" s="78"/>
      <c r="AF116" s="64">
        <f t="shared" ref="AF116:AF121" si="254">AE116-AG116</f>
        <v>0</v>
      </c>
      <c r="AG116" s="79"/>
      <c r="AH116" s="78"/>
      <c r="AI116" s="64">
        <f t="shared" ref="AI116:AI121" si="255">AH116-AJ116</f>
        <v>0</v>
      </c>
      <c r="AJ116" s="79"/>
      <c r="AK116" s="78"/>
      <c r="AL116" s="64">
        <f t="shared" ref="AL116:AL121" si="256">AK116-AM116</f>
        <v>0</v>
      </c>
      <c r="AM116" s="79"/>
      <c r="AN116" s="78"/>
      <c r="AO116" s="64">
        <f t="shared" ref="AO116:AO121" si="257">AN116-AP116</f>
        <v>0</v>
      </c>
      <c r="AP116" s="79"/>
      <c r="AQ116" s="78"/>
      <c r="AR116" s="64">
        <f t="shared" ref="AR116:AR121" si="258">AQ116-AS116</f>
        <v>0</v>
      </c>
      <c r="AS116" s="79"/>
      <c r="AT116" s="78"/>
      <c r="AU116" s="64">
        <f t="shared" ref="AU116:AU121" si="259">AT116-AV116</f>
        <v>0</v>
      </c>
      <c r="AV116" s="79"/>
      <c r="AW116" s="78"/>
      <c r="AX116" s="64">
        <f t="shared" ref="AX116:AX121" si="260">AW116-AY116</f>
        <v>0</v>
      </c>
      <c r="AY116" s="79"/>
      <c r="AZ116" s="76"/>
      <c r="BA116" s="66" t="s">
        <v>34</v>
      </c>
    </row>
    <row r="117" spans="1:53">
      <c r="A117" s="627"/>
      <c r="B117" s="611"/>
      <c r="C117" s="613"/>
      <c r="D117" s="625"/>
      <c r="E117" s="629"/>
      <c r="F117" s="75" t="s">
        <v>35</v>
      </c>
      <c r="G117" s="78"/>
      <c r="H117" s="64">
        <f t="shared" si="247"/>
        <v>0</v>
      </c>
      <c r="I117" s="79"/>
      <c r="J117" s="78"/>
      <c r="K117" s="64">
        <f t="shared" si="248"/>
        <v>0</v>
      </c>
      <c r="L117" s="79"/>
      <c r="M117" s="78"/>
      <c r="N117" s="64">
        <f t="shared" si="249"/>
        <v>0</v>
      </c>
      <c r="O117" s="79"/>
      <c r="P117" s="78"/>
      <c r="Q117" s="64">
        <f>P117-R117</f>
        <v>0</v>
      </c>
      <c r="R117" s="79"/>
      <c r="S117" s="78"/>
      <c r="T117" s="64">
        <f t="shared" si="250"/>
        <v>0</v>
      </c>
      <c r="U117" s="79"/>
      <c r="V117" s="78"/>
      <c r="W117" s="64">
        <f t="shared" si="251"/>
        <v>0</v>
      </c>
      <c r="X117" s="93"/>
      <c r="Y117" s="78"/>
      <c r="Z117" s="64">
        <f t="shared" si="252"/>
        <v>0</v>
      </c>
      <c r="AA117" s="79"/>
      <c r="AB117" s="78"/>
      <c r="AC117" s="64">
        <f t="shared" si="253"/>
        <v>0</v>
      </c>
      <c r="AD117" s="79"/>
      <c r="AE117" s="78"/>
      <c r="AF117" s="64">
        <f t="shared" si="254"/>
        <v>0</v>
      </c>
      <c r="AG117" s="79"/>
      <c r="AH117" s="78"/>
      <c r="AI117" s="64">
        <f t="shared" si="255"/>
        <v>0</v>
      </c>
      <c r="AJ117" s="79"/>
      <c r="AK117" s="78"/>
      <c r="AL117" s="64">
        <f t="shared" si="256"/>
        <v>0</v>
      </c>
      <c r="AM117" s="79"/>
      <c r="AN117" s="78"/>
      <c r="AO117" s="64">
        <f t="shared" si="257"/>
        <v>0</v>
      </c>
      <c r="AP117" s="79"/>
      <c r="AQ117" s="78"/>
      <c r="AR117" s="64">
        <f t="shared" si="258"/>
        <v>0</v>
      </c>
      <c r="AS117" s="79"/>
      <c r="AT117" s="78"/>
      <c r="AU117" s="64">
        <f t="shared" si="259"/>
        <v>0</v>
      </c>
      <c r="AV117" s="79"/>
      <c r="AW117" s="78"/>
      <c r="AX117" s="64">
        <f t="shared" si="260"/>
        <v>0</v>
      </c>
      <c r="AY117" s="79"/>
      <c r="AZ117" s="76"/>
      <c r="BA117" s="67">
        <f>SUM(G116:G121,J116:J121,M116:M121,P116:P121,S116:S121,V116:V121,Y116:Y121,AB116:AB121,AE116:AE121,AH116:AH121,AK116:AK121,AZ116:AZ121,AN116:AN121,AQ116:AQ121)</f>
        <v>7519000</v>
      </c>
    </row>
    <row r="118" spans="1:53">
      <c r="A118" s="627"/>
      <c r="B118" s="611"/>
      <c r="C118" s="613"/>
      <c r="D118" s="625"/>
      <c r="E118" s="629"/>
      <c r="F118" s="75" t="s">
        <v>36</v>
      </c>
      <c r="G118" s="78"/>
      <c r="H118" s="64">
        <f t="shared" si="247"/>
        <v>0</v>
      </c>
      <c r="I118" s="79"/>
      <c r="J118" s="78"/>
      <c r="K118" s="64">
        <f t="shared" si="248"/>
        <v>0</v>
      </c>
      <c r="L118" s="79"/>
      <c r="M118" s="78">
        <v>51000</v>
      </c>
      <c r="N118" s="64">
        <f t="shared" si="249"/>
        <v>0</v>
      </c>
      <c r="O118" s="79">
        <v>51000</v>
      </c>
      <c r="P118" s="78">
        <v>0</v>
      </c>
      <c r="Q118" s="64">
        <f t="shared" ref="Q118:Q121" si="261">P118-R118</f>
        <v>0</v>
      </c>
      <c r="R118" s="79"/>
      <c r="S118" s="78"/>
      <c r="T118" s="64">
        <f t="shared" si="250"/>
        <v>0</v>
      </c>
      <c r="U118" s="79"/>
      <c r="V118" s="78"/>
      <c r="W118" s="64">
        <f t="shared" si="251"/>
        <v>0</v>
      </c>
      <c r="X118" s="93"/>
      <c r="Y118" s="78"/>
      <c r="Z118" s="64">
        <f t="shared" si="252"/>
        <v>0</v>
      </c>
      <c r="AA118" s="79"/>
      <c r="AB118" s="78"/>
      <c r="AC118" s="64">
        <f t="shared" si="253"/>
        <v>0</v>
      </c>
      <c r="AD118" s="79"/>
      <c r="AE118" s="131">
        <v>448000</v>
      </c>
      <c r="AF118" s="132">
        <f t="shared" si="254"/>
        <v>0</v>
      </c>
      <c r="AG118" s="133">
        <v>448000</v>
      </c>
      <c r="AH118" s="78"/>
      <c r="AI118" s="64">
        <f t="shared" si="255"/>
        <v>0</v>
      </c>
      <c r="AJ118" s="79"/>
      <c r="AK118" s="78"/>
      <c r="AL118" s="64">
        <f t="shared" si="256"/>
        <v>0</v>
      </c>
      <c r="AM118" s="79"/>
      <c r="AN118" s="78"/>
      <c r="AO118" s="64">
        <f t="shared" si="257"/>
        <v>0</v>
      </c>
      <c r="AP118" s="79"/>
      <c r="AQ118" s="78"/>
      <c r="AR118" s="64">
        <f t="shared" si="258"/>
        <v>0</v>
      </c>
      <c r="AS118" s="79"/>
      <c r="AT118" s="78"/>
      <c r="AU118" s="64">
        <f t="shared" si="259"/>
        <v>0</v>
      </c>
      <c r="AV118" s="79"/>
      <c r="AW118" s="78"/>
      <c r="AX118" s="64">
        <f t="shared" si="260"/>
        <v>0</v>
      </c>
      <c r="AY118" s="79"/>
      <c r="AZ118" s="76"/>
      <c r="BA118" s="68" t="s">
        <v>37</v>
      </c>
    </row>
    <row r="119" spans="1:53">
      <c r="A119" s="627"/>
      <c r="B119" s="611"/>
      <c r="C119" s="613"/>
      <c r="D119" s="625"/>
      <c r="E119" s="629"/>
      <c r="F119" s="75" t="s">
        <v>38</v>
      </c>
      <c r="G119" s="78"/>
      <c r="H119" s="64">
        <f t="shared" si="247"/>
        <v>0</v>
      </c>
      <c r="I119" s="79"/>
      <c r="J119" s="78"/>
      <c r="K119" s="64">
        <f t="shared" si="248"/>
        <v>0</v>
      </c>
      <c r="L119" s="79"/>
      <c r="M119" s="78"/>
      <c r="N119" s="64">
        <f t="shared" si="249"/>
        <v>0</v>
      </c>
      <c r="O119" s="79"/>
      <c r="P119" s="78"/>
      <c r="Q119" s="64">
        <f t="shared" si="261"/>
        <v>0</v>
      </c>
      <c r="R119" s="79"/>
      <c r="S119" s="78"/>
      <c r="T119" s="64">
        <f t="shared" si="250"/>
        <v>0</v>
      </c>
      <c r="U119" s="79"/>
      <c r="V119" s="78"/>
      <c r="W119" s="64">
        <f t="shared" si="251"/>
        <v>0</v>
      </c>
      <c r="X119" s="93"/>
      <c r="Y119" s="131">
        <v>180000</v>
      </c>
      <c r="Z119" s="64">
        <f t="shared" si="252"/>
        <v>0</v>
      </c>
      <c r="AA119" s="161">
        <v>180000</v>
      </c>
      <c r="AB119" s="78"/>
      <c r="AC119" s="64">
        <f t="shared" si="253"/>
        <v>0</v>
      </c>
      <c r="AD119" s="79"/>
      <c r="AE119" s="78"/>
      <c r="AF119" s="64">
        <f t="shared" si="254"/>
        <v>0</v>
      </c>
      <c r="AG119" s="79"/>
      <c r="AH119" s="78"/>
      <c r="AI119" s="64">
        <f t="shared" si="255"/>
        <v>0</v>
      </c>
      <c r="AJ119" s="79"/>
      <c r="AK119" s="78"/>
      <c r="AL119" s="64">
        <f t="shared" si="256"/>
        <v>0</v>
      </c>
      <c r="AM119" s="79"/>
      <c r="AN119" s="78"/>
      <c r="AO119" s="64">
        <f t="shared" si="257"/>
        <v>0</v>
      </c>
      <c r="AP119" s="79"/>
      <c r="AQ119" s="78"/>
      <c r="AR119" s="64">
        <f t="shared" si="258"/>
        <v>0</v>
      </c>
      <c r="AS119" s="79"/>
      <c r="AT119" s="78"/>
      <c r="AU119" s="64">
        <f t="shared" si="259"/>
        <v>0</v>
      </c>
      <c r="AV119" s="79"/>
      <c r="AW119" s="78"/>
      <c r="AX119" s="64">
        <f t="shared" si="260"/>
        <v>0</v>
      </c>
      <c r="AY119" s="79"/>
      <c r="AZ119" s="76"/>
      <c r="BA119" s="67">
        <f>SUM(H116:H121,K116:K121,N116:N121,Q116:Q121,T116:T121,W116:W121,Z116:Z121,AC116:AC121,AF116:AF121,AI116:AI121,AL116:AL121,AO116:AO121,AR116:AR121)</f>
        <v>6540000</v>
      </c>
    </row>
    <row r="120" spans="1:53">
      <c r="A120" s="627"/>
      <c r="B120" s="611"/>
      <c r="C120" s="613"/>
      <c r="D120" s="625"/>
      <c r="E120" s="629"/>
      <c r="F120" s="75" t="s">
        <v>39</v>
      </c>
      <c r="G120" s="78"/>
      <c r="H120" s="64">
        <f t="shared" si="247"/>
        <v>0</v>
      </c>
      <c r="I120" s="79"/>
      <c r="J120" s="78"/>
      <c r="K120" s="64">
        <f t="shared" si="248"/>
        <v>0</v>
      </c>
      <c r="L120" s="79"/>
      <c r="M120" s="78">
        <v>300000</v>
      </c>
      <c r="N120" s="64">
        <f t="shared" si="249"/>
        <v>0</v>
      </c>
      <c r="O120" s="79">
        <v>300000</v>
      </c>
      <c r="P120" s="78">
        <v>0</v>
      </c>
      <c r="Q120" s="64">
        <f t="shared" si="261"/>
        <v>0</v>
      </c>
      <c r="R120" s="79"/>
      <c r="S120" s="78"/>
      <c r="T120" s="64">
        <f t="shared" si="250"/>
        <v>0</v>
      </c>
      <c r="U120" s="79"/>
      <c r="V120" s="78"/>
      <c r="W120" s="64">
        <f t="shared" si="251"/>
        <v>0</v>
      </c>
      <c r="X120" s="93"/>
      <c r="Y120" s="78"/>
      <c r="Z120" s="64">
        <f t="shared" si="252"/>
        <v>0</v>
      </c>
      <c r="AA120" s="93"/>
      <c r="AB120" s="78"/>
      <c r="AC120" s="64">
        <f t="shared" si="253"/>
        <v>0</v>
      </c>
      <c r="AD120" s="79"/>
      <c r="AE120" s="131"/>
      <c r="AF120" s="132">
        <f t="shared" si="254"/>
        <v>0</v>
      </c>
      <c r="AG120" s="133"/>
      <c r="AH120" s="131"/>
      <c r="AI120" s="132">
        <f t="shared" si="255"/>
        <v>0</v>
      </c>
      <c r="AJ120" s="133"/>
      <c r="AK120" s="78"/>
      <c r="AL120" s="64">
        <f t="shared" si="256"/>
        <v>0</v>
      </c>
      <c r="AM120" s="79"/>
      <c r="AN120" s="415">
        <v>1520000</v>
      </c>
      <c r="AO120" s="416">
        <f t="shared" si="257"/>
        <v>1520000</v>
      </c>
      <c r="AP120" s="417"/>
      <c r="AQ120" s="78"/>
      <c r="AR120" s="64">
        <f t="shared" si="258"/>
        <v>0</v>
      </c>
      <c r="AS120" s="79"/>
      <c r="AT120" s="78"/>
      <c r="AU120" s="64">
        <f t="shared" si="259"/>
        <v>0</v>
      </c>
      <c r="AV120" s="79"/>
      <c r="AW120" s="78"/>
      <c r="AX120" s="64">
        <f t="shared" si="260"/>
        <v>0</v>
      </c>
      <c r="AY120" s="79"/>
      <c r="AZ120" s="76"/>
      <c r="BA120" s="68" t="s">
        <v>40</v>
      </c>
    </row>
    <row r="121" spans="1:53">
      <c r="A121" s="738"/>
      <c r="B121" s="734"/>
      <c r="C121" s="735"/>
      <c r="D121" s="739"/>
      <c r="E121" s="740"/>
      <c r="F121" s="75" t="s">
        <v>42</v>
      </c>
      <c r="G121" s="78"/>
      <c r="H121" s="64">
        <f t="shared" si="247"/>
        <v>0</v>
      </c>
      <c r="I121" s="79"/>
      <c r="J121" s="78"/>
      <c r="K121" s="64">
        <f t="shared" si="248"/>
        <v>0</v>
      </c>
      <c r="L121" s="79"/>
      <c r="M121" s="78"/>
      <c r="N121" s="64">
        <f t="shared" si="249"/>
        <v>0</v>
      </c>
      <c r="O121" s="79"/>
      <c r="P121" s="78"/>
      <c r="Q121" s="64">
        <f t="shared" si="261"/>
        <v>0</v>
      </c>
      <c r="R121" s="79"/>
      <c r="S121" s="78"/>
      <c r="T121" s="64">
        <f t="shared" si="250"/>
        <v>0</v>
      </c>
      <c r="U121" s="79"/>
      <c r="V121" s="78"/>
      <c r="W121" s="64">
        <f t="shared" si="251"/>
        <v>0</v>
      </c>
      <c r="X121" s="79"/>
      <c r="Y121" s="78"/>
      <c r="Z121" s="64">
        <f t="shared" si="252"/>
        <v>0</v>
      </c>
      <c r="AA121" s="79"/>
      <c r="AB121" s="78"/>
      <c r="AC121" s="64">
        <f t="shared" si="253"/>
        <v>0</v>
      </c>
      <c r="AD121" s="79"/>
      <c r="AE121" s="145"/>
      <c r="AF121" s="146">
        <f t="shared" si="254"/>
        <v>0</v>
      </c>
      <c r="AG121" s="79"/>
      <c r="AH121" s="131"/>
      <c r="AI121" s="132">
        <f t="shared" si="255"/>
        <v>0</v>
      </c>
      <c r="AJ121" s="133"/>
      <c r="AK121" s="78"/>
      <c r="AL121" s="64">
        <f t="shared" si="256"/>
        <v>0</v>
      </c>
      <c r="AM121" s="79"/>
      <c r="AN121" s="78"/>
      <c r="AO121" s="64">
        <f t="shared" si="257"/>
        <v>0</v>
      </c>
      <c r="AP121" s="79"/>
      <c r="AQ121" s="415">
        <v>5020000</v>
      </c>
      <c r="AR121" s="416">
        <f t="shared" si="258"/>
        <v>5020000</v>
      </c>
      <c r="AS121" s="417"/>
      <c r="AT121" s="131"/>
      <c r="AU121" s="132">
        <f t="shared" si="259"/>
        <v>0</v>
      </c>
      <c r="AV121" s="133"/>
      <c r="AW121" s="131"/>
      <c r="AX121" s="132">
        <f t="shared" si="260"/>
        <v>0</v>
      </c>
      <c r="AY121" s="133"/>
      <c r="AZ121" s="76"/>
      <c r="BA121" s="67">
        <f>SUM(I116:I121,L116:L121,O116:O121,R116:R121,U116:U121,X116:X121,AA116:AA121,AD116:AD121,AG116:AG121,AJ116:AJ121,AM116:AM121,AP116:AP121,AS116:AS121)</f>
        <v>979000</v>
      </c>
    </row>
    <row r="122" spans="1:53" ht="15" customHeight="1">
      <c r="A122" s="477" t="s">
        <v>24</v>
      </c>
      <c r="B122" s="467" t="s">
        <v>20</v>
      </c>
      <c r="C122" s="467" t="s">
        <v>21</v>
      </c>
      <c r="D122" s="467" t="s">
        <v>212</v>
      </c>
      <c r="E122" s="467" t="s">
        <v>23</v>
      </c>
      <c r="F122" s="480" t="s">
        <v>25</v>
      </c>
      <c r="G122" s="459" t="s">
        <v>26</v>
      </c>
      <c r="H122" s="449" t="s">
        <v>27</v>
      </c>
      <c r="I122" s="451" t="s">
        <v>28</v>
      </c>
      <c r="J122" s="459" t="s">
        <v>26</v>
      </c>
      <c r="K122" s="449" t="s">
        <v>27</v>
      </c>
      <c r="L122" s="451" t="s">
        <v>28</v>
      </c>
      <c r="M122" s="459" t="s">
        <v>26</v>
      </c>
      <c r="N122" s="449" t="s">
        <v>27</v>
      </c>
      <c r="O122" s="451" t="s">
        <v>28</v>
      </c>
      <c r="P122" s="459" t="s">
        <v>26</v>
      </c>
      <c r="Q122" s="449" t="s">
        <v>27</v>
      </c>
      <c r="R122" s="451" t="s">
        <v>28</v>
      </c>
      <c r="S122" s="459" t="s">
        <v>26</v>
      </c>
      <c r="T122" s="449" t="s">
        <v>27</v>
      </c>
      <c r="U122" s="451" t="s">
        <v>28</v>
      </c>
      <c r="V122" s="459" t="s">
        <v>26</v>
      </c>
      <c r="W122" s="449" t="s">
        <v>27</v>
      </c>
      <c r="X122" s="473" t="s">
        <v>28</v>
      </c>
      <c r="Y122" s="459" t="s">
        <v>26</v>
      </c>
      <c r="Z122" s="449" t="s">
        <v>27</v>
      </c>
      <c r="AA122" s="451" t="s">
        <v>28</v>
      </c>
      <c r="AB122" s="459" t="s">
        <v>26</v>
      </c>
      <c r="AC122" s="449" t="s">
        <v>27</v>
      </c>
      <c r="AD122" s="451" t="s">
        <v>28</v>
      </c>
      <c r="AE122" s="459" t="s">
        <v>26</v>
      </c>
      <c r="AF122" s="449" t="s">
        <v>27</v>
      </c>
      <c r="AG122" s="451" t="s">
        <v>28</v>
      </c>
      <c r="AH122" s="459" t="s">
        <v>26</v>
      </c>
      <c r="AI122" s="449" t="s">
        <v>27</v>
      </c>
      <c r="AJ122" s="451" t="s">
        <v>28</v>
      </c>
      <c r="AK122" s="459" t="s">
        <v>26</v>
      </c>
      <c r="AL122" s="449" t="s">
        <v>27</v>
      </c>
      <c r="AM122" s="451" t="s">
        <v>28</v>
      </c>
      <c r="AN122" s="459" t="s">
        <v>26</v>
      </c>
      <c r="AO122" s="449" t="s">
        <v>27</v>
      </c>
      <c r="AP122" s="451" t="s">
        <v>28</v>
      </c>
      <c r="AQ122" s="459" t="s">
        <v>26</v>
      </c>
      <c r="AR122" s="449" t="s">
        <v>27</v>
      </c>
      <c r="AS122" s="451" t="s">
        <v>28</v>
      </c>
      <c r="AT122" s="459" t="s">
        <v>26</v>
      </c>
      <c r="AU122" s="449" t="s">
        <v>27</v>
      </c>
      <c r="AV122" s="451" t="s">
        <v>28</v>
      </c>
      <c r="AW122" s="459" t="s">
        <v>26</v>
      </c>
      <c r="AX122" s="449" t="s">
        <v>27</v>
      </c>
      <c r="AY122" s="451" t="s">
        <v>28</v>
      </c>
      <c r="AZ122" s="475" t="s">
        <v>26</v>
      </c>
      <c r="BA122" s="482" t="s">
        <v>29</v>
      </c>
    </row>
    <row r="123" spans="1:53" ht="15" customHeight="1">
      <c r="A123" s="626" t="s">
        <v>215</v>
      </c>
      <c r="B123" s="610" t="s">
        <v>330</v>
      </c>
      <c r="C123" s="612">
        <v>1662</v>
      </c>
      <c r="D123" s="624" t="s">
        <v>331</v>
      </c>
      <c r="E123" s="628" t="s">
        <v>332</v>
      </c>
      <c r="F123" s="75" t="s">
        <v>33</v>
      </c>
      <c r="G123" s="78"/>
      <c r="H123" s="64">
        <f t="shared" ref="H123:H128" si="262">G123-I123</f>
        <v>0</v>
      </c>
      <c r="I123" s="79"/>
      <c r="J123" s="78"/>
      <c r="K123" s="64">
        <f t="shared" ref="K123:K128" si="263">J123-L123</f>
        <v>0</v>
      </c>
      <c r="L123" s="79"/>
      <c r="M123" s="78"/>
      <c r="N123" s="64">
        <f>M123-O123</f>
        <v>0</v>
      </c>
      <c r="O123" s="79"/>
      <c r="P123" s="78"/>
      <c r="Q123" s="64">
        <f t="shared" ref="Q123:Q128" si="264">P123-R123</f>
        <v>0</v>
      </c>
      <c r="R123" s="79"/>
      <c r="S123" s="78"/>
      <c r="T123" s="64">
        <f t="shared" ref="T123:T128" si="265">S123-U123</f>
        <v>0</v>
      </c>
      <c r="U123" s="79"/>
      <c r="V123" s="78"/>
      <c r="W123" s="64">
        <f t="shared" ref="W123:W128" si="266">V123-X123</f>
        <v>0</v>
      </c>
      <c r="X123" s="93"/>
      <c r="Y123" s="78"/>
      <c r="Z123" s="64">
        <f t="shared" ref="Z123:Z128" si="267">Y123-AA123</f>
        <v>0</v>
      </c>
      <c r="AA123" s="79"/>
      <c r="AB123" s="78"/>
      <c r="AC123" s="64">
        <f t="shared" ref="AC123:AC128" si="268">AB123-AD123</f>
        <v>0</v>
      </c>
      <c r="AD123" s="79"/>
      <c r="AE123" s="78"/>
      <c r="AF123" s="64">
        <f t="shared" ref="AF123:AF128" si="269">AE123-AG123</f>
        <v>0</v>
      </c>
      <c r="AG123" s="79"/>
      <c r="AH123" s="78"/>
      <c r="AI123" s="64">
        <f t="shared" ref="AI123:AI128" si="270">AH123-AJ123</f>
        <v>0</v>
      </c>
      <c r="AJ123" s="79"/>
      <c r="AK123" s="78"/>
      <c r="AL123" s="64">
        <f t="shared" ref="AL123:AL128" si="271">AK123-AM123</f>
        <v>0</v>
      </c>
      <c r="AM123" s="79"/>
      <c r="AN123" s="78"/>
      <c r="AO123" s="64">
        <f t="shared" ref="AO123:AO128" si="272">AN123-AP123</f>
        <v>0</v>
      </c>
      <c r="AP123" s="79"/>
      <c r="AQ123" s="78"/>
      <c r="AR123" s="64">
        <f t="shared" ref="AR123:AR128" si="273">AQ123-AS123</f>
        <v>0</v>
      </c>
      <c r="AS123" s="79"/>
      <c r="AT123" s="78"/>
      <c r="AU123" s="64">
        <f t="shared" ref="AU123:AU128" si="274">AT123-AV123</f>
        <v>0</v>
      </c>
      <c r="AV123" s="79"/>
      <c r="AW123" s="78"/>
      <c r="AX123" s="64">
        <f t="shared" ref="AX123:AX128" si="275">AW123-AY123</f>
        <v>0</v>
      </c>
      <c r="AY123" s="79"/>
      <c r="AZ123" s="76"/>
      <c r="BA123" s="66" t="s">
        <v>34</v>
      </c>
    </row>
    <row r="124" spans="1:53">
      <c r="A124" s="627"/>
      <c r="B124" s="611"/>
      <c r="C124" s="613"/>
      <c r="D124" s="625"/>
      <c r="E124" s="629"/>
      <c r="F124" s="75" t="s">
        <v>35</v>
      </c>
      <c r="G124" s="78"/>
      <c r="H124" s="64">
        <f t="shared" si="262"/>
        <v>0</v>
      </c>
      <c r="I124" s="79"/>
      <c r="J124" s="78"/>
      <c r="K124" s="64">
        <f t="shared" si="263"/>
        <v>0</v>
      </c>
      <c r="L124" s="79"/>
      <c r="M124" s="78"/>
      <c r="N124" s="64">
        <f>M124-O124</f>
        <v>0</v>
      </c>
      <c r="O124" s="79"/>
      <c r="P124" s="78"/>
      <c r="Q124" s="64">
        <f t="shared" si="264"/>
        <v>0</v>
      </c>
      <c r="R124" s="79"/>
      <c r="S124" s="78"/>
      <c r="T124" s="64">
        <f t="shared" si="265"/>
        <v>0</v>
      </c>
      <c r="U124" s="79"/>
      <c r="V124" s="78"/>
      <c r="W124" s="64">
        <f t="shared" si="266"/>
        <v>0</v>
      </c>
      <c r="X124" s="93"/>
      <c r="Y124" s="78"/>
      <c r="Z124" s="64">
        <f t="shared" si="267"/>
        <v>0</v>
      </c>
      <c r="AA124" s="79"/>
      <c r="AB124" s="78"/>
      <c r="AC124" s="64">
        <f t="shared" si="268"/>
        <v>0</v>
      </c>
      <c r="AD124" s="79"/>
      <c r="AE124" s="78"/>
      <c r="AF124" s="64">
        <f t="shared" si="269"/>
        <v>0</v>
      </c>
      <c r="AG124" s="79"/>
      <c r="AH124" s="78"/>
      <c r="AI124" s="64">
        <f t="shared" si="270"/>
        <v>0</v>
      </c>
      <c r="AJ124" s="79"/>
      <c r="AK124" s="78"/>
      <c r="AL124" s="64">
        <f t="shared" si="271"/>
        <v>0</v>
      </c>
      <c r="AM124" s="79"/>
      <c r="AN124" s="78"/>
      <c r="AO124" s="64">
        <f t="shared" si="272"/>
        <v>0</v>
      </c>
      <c r="AP124" s="79"/>
      <c r="AQ124" s="78"/>
      <c r="AR124" s="64">
        <f t="shared" si="273"/>
        <v>0</v>
      </c>
      <c r="AS124" s="79"/>
      <c r="AT124" s="78"/>
      <c r="AU124" s="64">
        <f t="shared" si="274"/>
        <v>0</v>
      </c>
      <c r="AV124" s="79"/>
      <c r="AW124" s="78"/>
      <c r="AX124" s="64">
        <f t="shared" si="275"/>
        <v>0</v>
      </c>
      <c r="AY124" s="79"/>
      <c r="AZ124" s="76"/>
      <c r="BA124" s="67">
        <f>SUM(G123:G128,J123:J128,M123:M128,P123:P128,S123:S128,V123:V128,Y123:Y128,AB123:AB128,AE123:AE128,AH123:AH128,AK123:AK128,AZ123:AZ128,AN123:AN128,AQ123:AQ128)</f>
        <v>3555600</v>
      </c>
    </row>
    <row r="125" spans="1:53">
      <c r="A125" s="627"/>
      <c r="B125" s="611"/>
      <c r="C125" s="613"/>
      <c r="D125" s="625"/>
      <c r="E125" s="629"/>
      <c r="F125" s="75" t="s">
        <v>36</v>
      </c>
      <c r="G125" s="78"/>
      <c r="H125" s="64">
        <f t="shared" si="262"/>
        <v>0</v>
      </c>
      <c r="I125" s="79"/>
      <c r="J125" s="78"/>
      <c r="K125" s="64">
        <f t="shared" si="263"/>
        <v>0</v>
      </c>
      <c r="L125" s="79"/>
      <c r="M125" s="78"/>
      <c r="N125" s="64">
        <f>M125-O125</f>
        <v>0</v>
      </c>
      <c r="O125" s="79"/>
      <c r="P125" s="78"/>
      <c r="Q125" s="64">
        <f t="shared" si="264"/>
        <v>0</v>
      </c>
      <c r="R125" s="79"/>
      <c r="S125" s="78"/>
      <c r="T125" s="64">
        <f t="shared" si="265"/>
        <v>0</v>
      </c>
      <c r="U125" s="79"/>
      <c r="V125" s="78"/>
      <c r="W125" s="64">
        <f t="shared" si="266"/>
        <v>0</v>
      </c>
      <c r="X125" s="93"/>
      <c r="Y125" s="78"/>
      <c r="Z125" s="64">
        <f t="shared" si="267"/>
        <v>0</v>
      </c>
      <c r="AA125" s="79"/>
      <c r="AB125" s="78"/>
      <c r="AC125" s="64">
        <f t="shared" si="268"/>
        <v>0</v>
      </c>
      <c r="AD125" s="79"/>
      <c r="AE125" s="78"/>
      <c r="AF125" s="64">
        <f t="shared" si="269"/>
        <v>0</v>
      </c>
      <c r="AG125" s="79"/>
      <c r="AH125" s="78"/>
      <c r="AI125" s="64">
        <f t="shared" si="270"/>
        <v>0</v>
      </c>
      <c r="AJ125" s="79"/>
      <c r="AK125" s="78"/>
      <c r="AL125" s="64">
        <f t="shared" si="271"/>
        <v>0</v>
      </c>
      <c r="AM125" s="79"/>
      <c r="AN125" s="78"/>
      <c r="AO125" s="64">
        <f t="shared" si="272"/>
        <v>0</v>
      </c>
      <c r="AP125" s="79"/>
      <c r="AQ125" s="78"/>
      <c r="AR125" s="64">
        <f t="shared" si="273"/>
        <v>0</v>
      </c>
      <c r="AS125" s="79"/>
      <c r="AT125" s="78"/>
      <c r="AU125" s="64">
        <f t="shared" si="274"/>
        <v>0</v>
      </c>
      <c r="AV125" s="79"/>
      <c r="AW125" s="78"/>
      <c r="AX125" s="64">
        <f t="shared" si="275"/>
        <v>0</v>
      </c>
      <c r="AY125" s="79"/>
      <c r="AZ125" s="76"/>
      <c r="BA125" s="68" t="s">
        <v>37</v>
      </c>
    </row>
    <row r="126" spans="1:53">
      <c r="A126" s="627"/>
      <c r="B126" s="611"/>
      <c r="C126" s="613"/>
      <c r="D126" s="625"/>
      <c r="E126" s="629"/>
      <c r="F126" s="75" t="s">
        <v>38</v>
      </c>
      <c r="G126" s="78"/>
      <c r="H126" s="64">
        <f t="shared" si="262"/>
        <v>0</v>
      </c>
      <c r="I126" s="79"/>
      <c r="J126" s="78"/>
      <c r="K126" s="64">
        <f t="shared" si="263"/>
        <v>0</v>
      </c>
      <c r="L126" s="79"/>
      <c r="M126" s="78"/>
      <c r="N126" s="64">
        <v>0</v>
      </c>
      <c r="O126" s="79"/>
      <c r="P126" s="78"/>
      <c r="Q126" s="64">
        <f t="shared" si="264"/>
        <v>0</v>
      </c>
      <c r="R126" s="79"/>
      <c r="S126" s="78"/>
      <c r="T126" s="64">
        <f t="shared" si="265"/>
        <v>0</v>
      </c>
      <c r="U126" s="79"/>
      <c r="V126" s="78"/>
      <c r="W126" s="64">
        <f t="shared" si="266"/>
        <v>0</v>
      </c>
      <c r="X126" s="93"/>
      <c r="Y126" s="78"/>
      <c r="Z126" s="64">
        <f t="shared" si="267"/>
        <v>0</v>
      </c>
      <c r="AA126" s="79"/>
      <c r="AB126" s="78"/>
      <c r="AC126" s="64">
        <f t="shared" si="268"/>
        <v>0</v>
      </c>
      <c r="AD126" s="79"/>
      <c r="AE126" s="78"/>
      <c r="AF126" s="64">
        <f t="shared" si="269"/>
        <v>0</v>
      </c>
      <c r="AG126" s="79"/>
      <c r="AH126" s="78"/>
      <c r="AI126" s="64">
        <f t="shared" si="270"/>
        <v>0</v>
      </c>
      <c r="AJ126" s="79"/>
      <c r="AK126" s="78"/>
      <c r="AL126" s="64">
        <f t="shared" si="271"/>
        <v>0</v>
      </c>
      <c r="AM126" s="79"/>
      <c r="AN126" s="78"/>
      <c r="AO126" s="64">
        <f t="shared" si="272"/>
        <v>0</v>
      </c>
      <c r="AP126" s="79"/>
      <c r="AQ126" s="78"/>
      <c r="AR126" s="64">
        <f t="shared" si="273"/>
        <v>0</v>
      </c>
      <c r="AS126" s="79"/>
      <c r="AT126" s="78"/>
      <c r="AU126" s="64">
        <f t="shared" si="274"/>
        <v>0</v>
      </c>
      <c r="AV126" s="79"/>
      <c r="AW126" s="78"/>
      <c r="AX126" s="64">
        <f t="shared" si="275"/>
        <v>0</v>
      </c>
      <c r="AY126" s="79"/>
      <c r="AZ126" s="76"/>
      <c r="BA126" s="67">
        <f>SUM(H123:H128,K123:K128,N123:N128,Q123:Q128,T123:T128,W123:W128,Z123:Z128,AC123:AC128,AF123:AF128,AI123:AI128,AL123:AL128,AO123:AO128,AR123:AR128)</f>
        <v>3555600</v>
      </c>
    </row>
    <row r="127" spans="1:53" ht="15" customHeight="1">
      <c r="A127" s="627"/>
      <c r="B127" s="611"/>
      <c r="C127" s="613"/>
      <c r="D127" s="625"/>
      <c r="E127" s="629"/>
      <c r="F127" s="75" t="s">
        <v>39</v>
      </c>
      <c r="G127" s="78"/>
      <c r="H127" s="64">
        <f t="shared" si="262"/>
        <v>0</v>
      </c>
      <c r="I127" s="79"/>
      <c r="J127" s="78"/>
      <c r="K127" s="64">
        <f t="shared" si="263"/>
        <v>0</v>
      </c>
      <c r="L127" s="79"/>
      <c r="M127" s="78"/>
      <c r="N127" s="64">
        <f t="shared" ref="N127:N128" si="276">M127-O127</f>
        <v>0</v>
      </c>
      <c r="O127" s="79"/>
      <c r="P127" s="78"/>
      <c r="Q127" s="64">
        <f t="shared" si="264"/>
        <v>0</v>
      </c>
      <c r="R127" s="79"/>
      <c r="S127" s="78"/>
      <c r="T127" s="64">
        <f t="shared" si="265"/>
        <v>0</v>
      </c>
      <c r="U127" s="79"/>
      <c r="V127" s="78"/>
      <c r="W127" s="64">
        <f t="shared" si="266"/>
        <v>0</v>
      </c>
      <c r="X127" s="79"/>
      <c r="Y127" s="78"/>
      <c r="Z127" s="64">
        <f t="shared" si="267"/>
        <v>0</v>
      </c>
      <c r="AA127" s="79"/>
      <c r="AB127" s="78"/>
      <c r="AC127" s="64">
        <f t="shared" si="268"/>
        <v>0</v>
      </c>
      <c r="AD127" s="79"/>
      <c r="AE127" s="78"/>
      <c r="AF127" s="64">
        <f t="shared" si="269"/>
        <v>0</v>
      </c>
      <c r="AG127" s="79"/>
      <c r="AH127" s="78"/>
      <c r="AI127" s="64">
        <f t="shared" si="270"/>
        <v>0</v>
      </c>
      <c r="AJ127" s="79"/>
      <c r="AK127" s="78"/>
      <c r="AL127" s="64">
        <f t="shared" si="271"/>
        <v>0</v>
      </c>
      <c r="AM127" s="79"/>
      <c r="AN127" s="78"/>
      <c r="AO127" s="64">
        <f t="shared" si="272"/>
        <v>0</v>
      </c>
      <c r="AP127" s="79"/>
      <c r="AQ127" s="78"/>
      <c r="AR127" s="64">
        <f t="shared" si="273"/>
        <v>0</v>
      </c>
      <c r="AS127" s="79"/>
      <c r="AT127" s="78"/>
      <c r="AU127" s="64">
        <f t="shared" si="274"/>
        <v>0</v>
      </c>
      <c r="AV127" s="79"/>
      <c r="AW127" s="78"/>
      <c r="AX127" s="64">
        <f t="shared" si="275"/>
        <v>0</v>
      </c>
      <c r="AY127" s="79"/>
      <c r="AZ127" s="76"/>
      <c r="BA127" s="68" t="s">
        <v>40</v>
      </c>
    </row>
    <row r="128" spans="1:53">
      <c r="A128" s="738"/>
      <c r="B128" s="734"/>
      <c r="C128" s="735"/>
      <c r="D128" s="739"/>
      <c r="E128" s="740"/>
      <c r="F128" s="75" t="s">
        <v>42</v>
      </c>
      <c r="G128" s="78"/>
      <c r="H128" s="64">
        <f t="shared" si="262"/>
        <v>0</v>
      </c>
      <c r="I128" s="79"/>
      <c r="J128" s="78"/>
      <c r="K128" s="64">
        <f t="shared" si="263"/>
        <v>0</v>
      </c>
      <c r="L128" s="79"/>
      <c r="M128" s="78"/>
      <c r="N128" s="64">
        <f t="shared" si="276"/>
        <v>0</v>
      </c>
      <c r="O128" s="79"/>
      <c r="P128" s="78"/>
      <c r="Q128" s="64">
        <f t="shared" si="264"/>
        <v>0</v>
      </c>
      <c r="R128" s="79"/>
      <c r="S128" s="78"/>
      <c r="T128" s="64">
        <f t="shared" si="265"/>
        <v>0</v>
      </c>
      <c r="U128" s="79"/>
      <c r="V128" s="78"/>
      <c r="W128" s="64">
        <f t="shared" si="266"/>
        <v>0</v>
      </c>
      <c r="X128" s="79"/>
      <c r="Y128" s="78"/>
      <c r="Z128" s="64">
        <f t="shared" si="267"/>
        <v>0</v>
      </c>
      <c r="AA128" s="79"/>
      <c r="AB128" s="145"/>
      <c r="AC128" s="146">
        <f t="shared" si="268"/>
        <v>0</v>
      </c>
      <c r="AD128" s="79"/>
      <c r="AE128" s="78"/>
      <c r="AF128" s="64">
        <f t="shared" si="269"/>
        <v>0</v>
      </c>
      <c r="AG128" s="79"/>
      <c r="AH128" s="131"/>
      <c r="AI128" s="132">
        <f t="shared" si="270"/>
        <v>0</v>
      </c>
      <c r="AJ128" s="133"/>
      <c r="AK128" s="131">
        <v>3555600</v>
      </c>
      <c r="AL128" s="132">
        <f t="shared" si="271"/>
        <v>3555600</v>
      </c>
      <c r="AM128" s="133"/>
      <c r="AN128" s="78"/>
      <c r="AO128" s="64">
        <f t="shared" si="272"/>
        <v>0</v>
      </c>
      <c r="AP128" s="79"/>
      <c r="AQ128" s="78"/>
      <c r="AR128" s="64">
        <f t="shared" si="273"/>
        <v>0</v>
      </c>
      <c r="AS128" s="79"/>
      <c r="AT128" s="78"/>
      <c r="AU128" s="64">
        <f t="shared" si="274"/>
        <v>0</v>
      </c>
      <c r="AV128" s="79"/>
      <c r="AW128" s="78"/>
      <c r="AX128" s="64">
        <f t="shared" si="275"/>
        <v>0</v>
      </c>
      <c r="AY128" s="79"/>
      <c r="AZ128" s="76"/>
      <c r="BA128" s="67">
        <f>SUM(I123:I128,L123:L128,O123:O128,R123:R128,U123:U128,X123:X128,AA123:AA128,AD123:AD128,AG123:AG128,AJ123:AJ128,AM123:AM128,AP123:AP128,AS123:AS128)</f>
        <v>0</v>
      </c>
    </row>
    <row r="129" spans="1:53" ht="15" customHeight="1">
      <c r="A129" s="477" t="s">
        <v>24</v>
      </c>
      <c r="B129" s="467" t="s">
        <v>20</v>
      </c>
      <c r="C129" s="467" t="s">
        <v>21</v>
      </c>
      <c r="D129" s="467" t="s">
        <v>212</v>
      </c>
      <c r="E129" s="467" t="s">
        <v>23</v>
      </c>
      <c r="F129" s="480" t="s">
        <v>25</v>
      </c>
      <c r="G129" s="459" t="s">
        <v>26</v>
      </c>
      <c r="H129" s="449" t="s">
        <v>27</v>
      </c>
      <c r="I129" s="451" t="s">
        <v>28</v>
      </c>
      <c r="J129" s="459" t="s">
        <v>26</v>
      </c>
      <c r="K129" s="449" t="s">
        <v>27</v>
      </c>
      <c r="L129" s="451" t="s">
        <v>28</v>
      </c>
      <c r="M129" s="459" t="s">
        <v>26</v>
      </c>
      <c r="N129" s="449" t="s">
        <v>27</v>
      </c>
      <c r="O129" s="451" t="s">
        <v>28</v>
      </c>
      <c r="P129" s="459" t="s">
        <v>26</v>
      </c>
      <c r="Q129" s="449" t="s">
        <v>27</v>
      </c>
      <c r="R129" s="451" t="s">
        <v>28</v>
      </c>
      <c r="S129" s="459" t="s">
        <v>26</v>
      </c>
      <c r="T129" s="449" t="s">
        <v>27</v>
      </c>
      <c r="U129" s="451" t="s">
        <v>28</v>
      </c>
      <c r="V129" s="459" t="s">
        <v>26</v>
      </c>
      <c r="W129" s="449" t="s">
        <v>27</v>
      </c>
      <c r="X129" s="473" t="s">
        <v>28</v>
      </c>
      <c r="Y129" s="459" t="s">
        <v>26</v>
      </c>
      <c r="Z129" s="449" t="s">
        <v>27</v>
      </c>
      <c r="AA129" s="451" t="s">
        <v>28</v>
      </c>
      <c r="AB129" s="459" t="s">
        <v>26</v>
      </c>
      <c r="AC129" s="449" t="s">
        <v>27</v>
      </c>
      <c r="AD129" s="451" t="s">
        <v>28</v>
      </c>
      <c r="AE129" s="459" t="s">
        <v>26</v>
      </c>
      <c r="AF129" s="449" t="s">
        <v>27</v>
      </c>
      <c r="AG129" s="451" t="s">
        <v>28</v>
      </c>
      <c r="AH129" s="459" t="s">
        <v>26</v>
      </c>
      <c r="AI129" s="449" t="s">
        <v>27</v>
      </c>
      <c r="AJ129" s="451" t="s">
        <v>28</v>
      </c>
      <c r="AK129" s="459" t="s">
        <v>26</v>
      </c>
      <c r="AL129" s="449" t="s">
        <v>27</v>
      </c>
      <c r="AM129" s="451" t="s">
        <v>28</v>
      </c>
      <c r="AN129" s="459" t="s">
        <v>26</v>
      </c>
      <c r="AO129" s="449" t="s">
        <v>27</v>
      </c>
      <c r="AP129" s="451" t="s">
        <v>28</v>
      </c>
      <c r="AQ129" s="459" t="s">
        <v>26</v>
      </c>
      <c r="AR129" s="449" t="s">
        <v>27</v>
      </c>
      <c r="AS129" s="451" t="s">
        <v>28</v>
      </c>
      <c r="AT129" s="459" t="s">
        <v>26</v>
      </c>
      <c r="AU129" s="449" t="s">
        <v>27</v>
      </c>
      <c r="AV129" s="451" t="s">
        <v>28</v>
      </c>
      <c r="AW129" s="459" t="s">
        <v>26</v>
      </c>
      <c r="AX129" s="449" t="s">
        <v>27</v>
      </c>
      <c r="AY129" s="451" t="s">
        <v>28</v>
      </c>
      <c r="AZ129" s="475" t="s">
        <v>26</v>
      </c>
      <c r="BA129" s="482" t="s">
        <v>29</v>
      </c>
    </row>
    <row r="130" spans="1:53" ht="15" customHeight="1">
      <c r="A130" s="626" t="s">
        <v>215</v>
      </c>
      <c r="B130" s="610" t="s">
        <v>333</v>
      </c>
      <c r="C130" s="612">
        <v>337</v>
      </c>
      <c r="D130" s="624" t="s">
        <v>334</v>
      </c>
      <c r="E130" s="628" t="s">
        <v>335</v>
      </c>
      <c r="F130" s="75" t="s">
        <v>33</v>
      </c>
      <c r="G130" s="78"/>
      <c r="H130" s="64">
        <f t="shared" ref="H130:H131" si="277">G130-I130</f>
        <v>0</v>
      </c>
      <c r="I130" s="79"/>
      <c r="J130" s="78"/>
      <c r="K130" s="64">
        <f t="shared" ref="K130:K131" si="278">J130-L130</f>
        <v>0</v>
      </c>
      <c r="L130" s="79"/>
      <c r="M130" s="78"/>
      <c r="N130" s="64">
        <f t="shared" ref="N130:N131" si="279">M130-O130</f>
        <v>0</v>
      </c>
      <c r="O130" s="79"/>
      <c r="P130" s="78"/>
      <c r="Q130" s="64">
        <f t="shared" ref="Q130:Q131" si="280">P130-R130</f>
        <v>0</v>
      </c>
      <c r="R130" s="79"/>
      <c r="S130" s="78"/>
      <c r="T130" s="64">
        <f t="shared" ref="T130:T131" si="281">S130-U130</f>
        <v>0</v>
      </c>
      <c r="U130" s="79"/>
      <c r="V130" s="78"/>
      <c r="W130" s="64">
        <f t="shared" ref="W130:W131" si="282">V130-X130</f>
        <v>0</v>
      </c>
      <c r="X130" s="93"/>
      <c r="Y130" s="78"/>
      <c r="Z130" s="64">
        <f t="shared" ref="Z130:Z131" si="283">Y130-AA130</f>
        <v>0</v>
      </c>
      <c r="AA130" s="79"/>
      <c r="AB130" s="78"/>
      <c r="AC130" s="64">
        <f t="shared" ref="AC130:AC131" si="284">AB130-AD130</f>
        <v>0</v>
      </c>
      <c r="AD130" s="79"/>
      <c r="AE130" s="78"/>
      <c r="AF130" s="64">
        <f t="shared" ref="AF130:AF131" si="285">AE130-AG130</f>
        <v>0</v>
      </c>
      <c r="AG130" s="79"/>
      <c r="AH130" s="78"/>
      <c r="AI130" s="64">
        <f t="shared" ref="AI130:AI131" si="286">AH130-AJ130</f>
        <v>0</v>
      </c>
      <c r="AJ130" s="79"/>
      <c r="AK130" s="78"/>
      <c r="AL130" s="64">
        <f t="shared" ref="AL130:AL131" si="287">AK130-AM130</f>
        <v>0</v>
      </c>
      <c r="AM130" s="79"/>
      <c r="AN130" s="78"/>
      <c r="AO130" s="64">
        <f t="shared" ref="AO130:AO131" si="288">AN130-AP130</f>
        <v>0</v>
      </c>
      <c r="AP130" s="79"/>
      <c r="AQ130" s="78"/>
      <c r="AR130" s="64">
        <f t="shared" ref="AR130:AR131" si="289">AQ130-AS130</f>
        <v>0</v>
      </c>
      <c r="AS130" s="79"/>
      <c r="AT130" s="78"/>
      <c r="AU130" s="64">
        <f t="shared" ref="AU130:AU131" si="290">AT130-AV130</f>
        <v>0</v>
      </c>
      <c r="AV130" s="79"/>
      <c r="AW130" s="78"/>
      <c r="AX130" s="64">
        <f t="shared" ref="AX130:AX131" si="291">AW130-AY130</f>
        <v>0</v>
      </c>
      <c r="AY130" s="79"/>
      <c r="AZ130" s="76"/>
      <c r="BA130" s="66" t="s">
        <v>34</v>
      </c>
    </row>
    <row r="131" spans="1:53">
      <c r="A131" s="741"/>
      <c r="B131" s="742"/>
      <c r="C131" s="743"/>
      <c r="D131" s="744"/>
      <c r="E131" s="745"/>
      <c r="F131" s="75" t="s">
        <v>43</v>
      </c>
      <c r="G131" s="78">
        <v>120000</v>
      </c>
      <c r="H131" s="64">
        <f t="shared" si="277"/>
        <v>0</v>
      </c>
      <c r="I131" s="79">
        <v>120000</v>
      </c>
      <c r="J131" s="78">
        <v>120000</v>
      </c>
      <c r="K131" s="64">
        <f t="shared" si="278"/>
        <v>0</v>
      </c>
      <c r="L131" s="79">
        <v>120000</v>
      </c>
      <c r="M131" s="78">
        <v>120000</v>
      </c>
      <c r="N131" s="64">
        <f t="shared" si="279"/>
        <v>0</v>
      </c>
      <c r="O131" s="79">
        <v>120000</v>
      </c>
      <c r="P131" s="78">
        <v>120000</v>
      </c>
      <c r="Q131" s="64">
        <f t="shared" si="280"/>
        <v>0</v>
      </c>
      <c r="R131" s="79">
        <v>120000</v>
      </c>
      <c r="S131" s="78">
        <v>120000</v>
      </c>
      <c r="T131" s="64">
        <f t="shared" si="281"/>
        <v>0</v>
      </c>
      <c r="U131" s="79">
        <v>120000</v>
      </c>
      <c r="V131" s="78">
        <v>120000</v>
      </c>
      <c r="W131" s="64">
        <f t="shared" si="282"/>
        <v>0</v>
      </c>
      <c r="X131" s="93">
        <v>120000</v>
      </c>
      <c r="Y131" s="78">
        <v>120000</v>
      </c>
      <c r="Z131" s="64">
        <f t="shared" si="283"/>
        <v>0</v>
      </c>
      <c r="AA131" s="79">
        <v>120000</v>
      </c>
      <c r="AB131" s="78">
        <v>120000</v>
      </c>
      <c r="AC131" s="64">
        <f t="shared" si="284"/>
        <v>0</v>
      </c>
      <c r="AD131" s="79">
        <v>120000</v>
      </c>
      <c r="AE131" s="78">
        <v>120000</v>
      </c>
      <c r="AF131" s="64">
        <f t="shared" si="285"/>
        <v>0</v>
      </c>
      <c r="AG131" s="133">
        <v>120000</v>
      </c>
      <c r="AH131" s="131">
        <v>150000</v>
      </c>
      <c r="AI131" s="132">
        <f t="shared" si="286"/>
        <v>0</v>
      </c>
      <c r="AJ131" s="133">
        <v>150000</v>
      </c>
      <c r="AK131" s="131">
        <v>150000</v>
      </c>
      <c r="AL131" s="132">
        <f t="shared" si="287"/>
        <v>150000</v>
      </c>
      <c r="AM131" s="133"/>
      <c r="AN131" s="131">
        <v>150000</v>
      </c>
      <c r="AO131" s="132">
        <f t="shared" si="288"/>
        <v>150000</v>
      </c>
      <c r="AP131" s="133"/>
      <c r="AQ131" s="131">
        <v>150000</v>
      </c>
      <c r="AR131" s="132">
        <f t="shared" si="289"/>
        <v>150000</v>
      </c>
      <c r="AS131" s="133"/>
      <c r="AT131" s="131"/>
      <c r="AU131" s="132">
        <f t="shared" si="290"/>
        <v>0</v>
      </c>
      <c r="AV131" s="133"/>
      <c r="AW131" s="131"/>
      <c r="AX131" s="132">
        <f t="shared" si="291"/>
        <v>0</v>
      </c>
      <c r="AY131" s="133"/>
      <c r="AZ131" s="76"/>
      <c r="BA131" s="68" t="s">
        <v>44</v>
      </c>
    </row>
    <row r="132" spans="1:53" ht="15" customHeight="1">
      <c r="A132" s="478" t="s">
        <v>24</v>
      </c>
      <c r="B132" s="468" t="s">
        <v>20</v>
      </c>
      <c r="C132" s="468" t="s">
        <v>21</v>
      </c>
      <c r="D132" s="468" t="s">
        <v>212</v>
      </c>
      <c r="E132" s="468" t="s">
        <v>23</v>
      </c>
      <c r="F132" s="481" t="s">
        <v>25</v>
      </c>
      <c r="G132" s="460" t="s">
        <v>26</v>
      </c>
      <c r="H132" s="450" t="s">
        <v>27</v>
      </c>
      <c r="I132" s="452" t="s">
        <v>28</v>
      </c>
      <c r="J132" s="460" t="s">
        <v>26</v>
      </c>
      <c r="K132" s="450" t="s">
        <v>27</v>
      </c>
      <c r="L132" s="452" t="s">
        <v>28</v>
      </c>
      <c r="M132" s="460" t="s">
        <v>26</v>
      </c>
      <c r="N132" s="450" t="s">
        <v>27</v>
      </c>
      <c r="O132" s="452" t="s">
        <v>28</v>
      </c>
      <c r="P132" s="460" t="s">
        <v>26</v>
      </c>
      <c r="Q132" s="450" t="s">
        <v>27</v>
      </c>
      <c r="R132" s="452" t="s">
        <v>28</v>
      </c>
      <c r="S132" s="460" t="s">
        <v>26</v>
      </c>
      <c r="T132" s="450" t="s">
        <v>27</v>
      </c>
      <c r="U132" s="452" t="s">
        <v>28</v>
      </c>
      <c r="V132" s="460" t="s">
        <v>26</v>
      </c>
      <c r="W132" s="450" t="s">
        <v>27</v>
      </c>
      <c r="X132" s="474" t="s">
        <v>28</v>
      </c>
      <c r="Y132" s="460" t="s">
        <v>26</v>
      </c>
      <c r="Z132" s="450" t="s">
        <v>27</v>
      </c>
      <c r="AA132" s="452" t="s">
        <v>28</v>
      </c>
      <c r="AB132" s="460" t="s">
        <v>26</v>
      </c>
      <c r="AC132" s="450" t="s">
        <v>27</v>
      </c>
      <c r="AD132" s="452" t="s">
        <v>28</v>
      </c>
      <c r="AE132" s="460" t="s">
        <v>26</v>
      </c>
      <c r="AF132" s="450" t="s">
        <v>27</v>
      </c>
      <c r="AG132" s="452" t="s">
        <v>28</v>
      </c>
      <c r="AH132" s="460" t="s">
        <v>26</v>
      </c>
      <c r="AI132" s="450" t="s">
        <v>27</v>
      </c>
      <c r="AJ132" s="452" t="s">
        <v>28</v>
      </c>
      <c r="AK132" s="460" t="s">
        <v>26</v>
      </c>
      <c r="AL132" s="450" t="s">
        <v>27</v>
      </c>
      <c r="AM132" s="452" t="s">
        <v>28</v>
      </c>
      <c r="AN132" s="460" t="s">
        <v>26</v>
      </c>
      <c r="AO132" s="450" t="s">
        <v>27</v>
      </c>
      <c r="AP132" s="452" t="s">
        <v>28</v>
      </c>
      <c r="AQ132" s="460" t="s">
        <v>26</v>
      </c>
      <c r="AR132" s="450" t="s">
        <v>27</v>
      </c>
      <c r="AS132" s="452" t="s">
        <v>28</v>
      </c>
      <c r="AT132" s="460" t="s">
        <v>26</v>
      </c>
      <c r="AU132" s="450" t="s">
        <v>27</v>
      </c>
      <c r="AV132" s="452" t="s">
        <v>28</v>
      </c>
      <c r="AW132" s="460" t="s">
        <v>26</v>
      </c>
      <c r="AX132" s="450" t="s">
        <v>27</v>
      </c>
      <c r="AY132" s="452" t="s">
        <v>28</v>
      </c>
      <c r="AZ132" s="476" t="s">
        <v>26</v>
      </c>
      <c r="BA132" s="483" t="s">
        <v>29</v>
      </c>
    </row>
    <row r="133" spans="1:53" ht="15" customHeight="1">
      <c r="A133" s="626" t="s">
        <v>336</v>
      </c>
      <c r="B133" s="610" t="s">
        <v>337</v>
      </c>
      <c r="C133" s="612">
        <v>1192</v>
      </c>
      <c r="D133" s="624" t="s">
        <v>338</v>
      </c>
      <c r="E133" s="628" t="s">
        <v>339</v>
      </c>
      <c r="F133" s="75" t="s">
        <v>33</v>
      </c>
      <c r="G133" s="78"/>
      <c r="H133" s="64">
        <f t="shared" ref="H133:H138" si="292">G133-I133</f>
        <v>0</v>
      </c>
      <c r="I133" s="79"/>
      <c r="J133" s="78"/>
      <c r="K133" s="64">
        <f t="shared" ref="K133:K138" si="293">J133-L133</f>
        <v>0</v>
      </c>
      <c r="L133" s="79"/>
      <c r="M133" s="78"/>
      <c r="N133" s="64">
        <f t="shared" ref="N133:N138" si="294">M133-O133</f>
        <v>0</v>
      </c>
      <c r="O133" s="79"/>
      <c r="P133" s="78"/>
      <c r="Q133" s="64">
        <f t="shared" ref="Q133:Q138" si="295">P133-R133</f>
        <v>0</v>
      </c>
      <c r="R133" s="79"/>
      <c r="S133" s="78"/>
      <c r="T133" s="64">
        <f t="shared" ref="T133:T138" si="296">S133-U133</f>
        <v>0</v>
      </c>
      <c r="U133" s="79"/>
      <c r="V133" s="78"/>
      <c r="W133" s="64">
        <f t="shared" ref="W133:W138" si="297">V133-X133</f>
        <v>0</v>
      </c>
      <c r="X133" s="93"/>
      <c r="Y133" s="78"/>
      <c r="Z133" s="64">
        <f t="shared" ref="Z133:Z138" si="298">Y133-AA133</f>
        <v>0</v>
      </c>
      <c r="AA133" s="79"/>
      <c r="AB133" s="78"/>
      <c r="AC133" s="64">
        <f t="shared" ref="AC133:AC138" si="299">AB133-AD133</f>
        <v>0</v>
      </c>
      <c r="AD133" s="79"/>
      <c r="AE133" s="78"/>
      <c r="AF133" s="64">
        <f t="shared" ref="AF133:AF138" si="300">AE133-AG133</f>
        <v>0</v>
      </c>
      <c r="AG133" s="79"/>
      <c r="AH133" s="78"/>
      <c r="AI133" s="64">
        <f t="shared" ref="AI133:AI138" si="301">AH133-AJ133</f>
        <v>0</v>
      </c>
      <c r="AJ133" s="79"/>
      <c r="AK133" s="78"/>
      <c r="AL133" s="64">
        <f t="shared" ref="AL133:AL138" si="302">AK133-AM133</f>
        <v>0</v>
      </c>
      <c r="AM133" s="79"/>
      <c r="AN133" s="78"/>
      <c r="AO133" s="64">
        <f t="shared" ref="AO133:AO138" si="303">AN133-AP133</f>
        <v>0</v>
      </c>
      <c r="AP133" s="79"/>
      <c r="AQ133" s="78"/>
      <c r="AR133" s="64">
        <f t="shared" ref="AR133:AR138" si="304">AQ133-AS133</f>
        <v>0</v>
      </c>
      <c r="AS133" s="79"/>
      <c r="AT133" s="78"/>
      <c r="AU133" s="64">
        <f t="shared" ref="AU133:AU138" si="305">AT133-AV133</f>
        <v>0</v>
      </c>
      <c r="AV133" s="79"/>
      <c r="AW133" s="78"/>
      <c r="AX133" s="64">
        <f t="shared" ref="AX133:AX138" si="306">AW133-AY133</f>
        <v>0</v>
      </c>
      <c r="AY133" s="79"/>
      <c r="AZ133" s="76"/>
      <c r="BA133" s="66" t="s">
        <v>34</v>
      </c>
    </row>
    <row r="134" spans="1:53" ht="15" customHeight="1">
      <c r="A134" s="627"/>
      <c r="B134" s="611"/>
      <c r="C134" s="613"/>
      <c r="D134" s="625"/>
      <c r="E134" s="629"/>
      <c r="F134" s="75" t="s">
        <v>35</v>
      </c>
      <c r="G134" s="78"/>
      <c r="H134" s="64">
        <f t="shared" si="292"/>
        <v>0</v>
      </c>
      <c r="I134" s="79"/>
      <c r="J134" s="78"/>
      <c r="K134" s="64">
        <f t="shared" si="293"/>
        <v>0</v>
      </c>
      <c r="L134" s="79"/>
      <c r="M134" s="78"/>
      <c r="N134" s="64">
        <f t="shared" si="294"/>
        <v>0</v>
      </c>
      <c r="O134" s="79"/>
      <c r="P134" s="78"/>
      <c r="Q134" s="64">
        <f t="shared" si="295"/>
        <v>0</v>
      </c>
      <c r="R134" s="79"/>
      <c r="S134" s="78"/>
      <c r="T134" s="64">
        <f t="shared" si="296"/>
        <v>0</v>
      </c>
      <c r="U134" s="79"/>
      <c r="V134" s="78"/>
      <c r="W134" s="64">
        <f t="shared" si="297"/>
        <v>0</v>
      </c>
      <c r="X134" s="93"/>
      <c r="Y134" s="78"/>
      <c r="Z134" s="64">
        <f t="shared" si="298"/>
        <v>0</v>
      </c>
      <c r="AA134" s="79"/>
      <c r="AB134" s="78"/>
      <c r="AC134" s="64">
        <f t="shared" si="299"/>
        <v>0</v>
      </c>
      <c r="AD134" s="79"/>
      <c r="AE134" s="78"/>
      <c r="AF134" s="64">
        <f t="shared" si="300"/>
        <v>0</v>
      </c>
      <c r="AG134" s="79"/>
      <c r="AH134" s="78"/>
      <c r="AI134" s="64">
        <f t="shared" si="301"/>
        <v>0</v>
      </c>
      <c r="AJ134" s="79"/>
      <c r="AK134" s="78"/>
      <c r="AL134" s="64">
        <f t="shared" si="302"/>
        <v>0</v>
      </c>
      <c r="AM134" s="79"/>
      <c r="AN134" s="78"/>
      <c r="AO134" s="64">
        <f t="shared" si="303"/>
        <v>0</v>
      </c>
      <c r="AP134" s="79"/>
      <c r="AQ134" s="78"/>
      <c r="AR134" s="64">
        <f t="shared" si="304"/>
        <v>0</v>
      </c>
      <c r="AS134" s="79"/>
      <c r="AT134" s="78"/>
      <c r="AU134" s="64">
        <f t="shared" si="305"/>
        <v>0</v>
      </c>
      <c r="AV134" s="79"/>
      <c r="AW134" s="78"/>
      <c r="AX134" s="64">
        <f t="shared" si="306"/>
        <v>0</v>
      </c>
      <c r="AY134" s="79"/>
      <c r="AZ134" s="76"/>
      <c r="BA134" s="67">
        <f>SUM(G133:G138,J133:J138,M133:M138,P133:P138,S133:S138,V133:V138,Y133:Y138,AB133:AB138,AE133:AE138,AH133:AH138,AK133:AK138,AZ133:AZ138,AN133:AN138,AQ133:AQ138)</f>
        <v>1000000</v>
      </c>
    </row>
    <row r="135" spans="1:53" ht="15" customHeight="1">
      <c r="A135" s="627"/>
      <c r="B135" s="611"/>
      <c r="C135" s="613"/>
      <c r="D135" s="625"/>
      <c r="E135" s="629"/>
      <c r="F135" s="75" t="s">
        <v>36</v>
      </c>
      <c r="G135" s="78"/>
      <c r="H135" s="64">
        <f t="shared" si="292"/>
        <v>0</v>
      </c>
      <c r="I135" s="79"/>
      <c r="J135" s="78"/>
      <c r="K135" s="64">
        <f t="shared" si="293"/>
        <v>0</v>
      </c>
      <c r="L135" s="79"/>
      <c r="M135" s="78"/>
      <c r="N135" s="64">
        <f t="shared" si="294"/>
        <v>0</v>
      </c>
      <c r="O135" s="79"/>
      <c r="P135" s="78"/>
      <c r="Q135" s="64">
        <f t="shared" si="295"/>
        <v>0</v>
      </c>
      <c r="R135" s="79"/>
      <c r="S135" s="78"/>
      <c r="T135" s="64">
        <f t="shared" si="296"/>
        <v>0</v>
      </c>
      <c r="U135" s="79"/>
      <c r="V135" s="78"/>
      <c r="W135" s="64">
        <f t="shared" si="297"/>
        <v>0</v>
      </c>
      <c r="X135" s="93"/>
      <c r="Y135" s="78"/>
      <c r="Z135" s="64">
        <f t="shared" si="298"/>
        <v>0</v>
      </c>
      <c r="AA135" s="79"/>
      <c r="AB135" s="78"/>
      <c r="AC135" s="64">
        <f t="shared" si="299"/>
        <v>0</v>
      </c>
      <c r="AD135" s="79"/>
      <c r="AE135" s="78"/>
      <c r="AF135" s="64">
        <f t="shared" si="300"/>
        <v>0</v>
      </c>
      <c r="AG135" s="79"/>
      <c r="AH135" s="78"/>
      <c r="AI135" s="64">
        <f t="shared" si="301"/>
        <v>0</v>
      </c>
      <c r="AJ135" s="79"/>
      <c r="AK135" s="78"/>
      <c r="AL135" s="64">
        <f t="shared" si="302"/>
        <v>0</v>
      </c>
      <c r="AM135" s="79"/>
      <c r="AN135" s="78"/>
      <c r="AO135" s="64">
        <f t="shared" si="303"/>
        <v>0</v>
      </c>
      <c r="AP135" s="79"/>
      <c r="AQ135" s="78"/>
      <c r="AR135" s="64">
        <f t="shared" si="304"/>
        <v>0</v>
      </c>
      <c r="AS135" s="79"/>
      <c r="AT135" s="78"/>
      <c r="AU135" s="64">
        <f t="shared" si="305"/>
        <v>0</v>
      </c>
      <c r="AV135" s="79"/>
      <c r="AW135" s="78"/>
      <c r="AX135" s="64">
        <f t="shared" si="306"/>
        <v>0</v>
      </c>
      <c r="AY135" s="79"/>
      <c r="AZ135" s="76"/>
      <c r="BA135" s="68" t="s">
        <v>37</v>
      </c>
    </row>
    <row r="136" spans="1:53" ht="15" customHeight="1">
      <c r="A136" s="627"/>
      <c r="B136" s="611"/>
      <c r="C136" s="613"/>
      <c r="D136" s="625"/>
      <c r="E136" s="629"/>
      <c r="F136" s="75" t="s">
        <v>38</v>
      </c>
      <c r="G136" s="78"/>
      <c r="H136" s="64">
        <f t="shared" si="292"/>
        <v>0</v>
      </c>
      <c r="I136" s="79"/>
      <c r="J136" s="78"/>
      <c r="K136" s="64">
        <f t="shared" si="293"/>
        <v>0</v>
      </c>
      <c r="L136" s="79"/>
      <c r="M136" s="78"/>
      <c r="N136" s="64">
        <f t="shared" si="294"/>
        <v>0</v>
      </c>
      <c r="O136" s="79"/>
      <c r="P136" s="78"/>
      <c r="Q136" s="64">
        <f t="shared" si="295"/>
        <v>0</v>
      </c>
      <c r="R136" s="79"/>
      <c r="S136" s="78"/>
      <c r="T136" s="64">
        <f t="shared" si="296"/>
        <v>0</v>
      </c>
      <c r="U136" s="79"/>
      <c r="V136" s="78"/>
      <c r="W136" s="64">
        <f t="shared" si="297"/>
        <v>0</v>
      </c>
      <c r="X136" s="93"/>
      <c r="Y136" s="78"/>
      <c r="Z136" s="64">
        <f t="shared" si="298"/>
        <v>0</v>
      </c>
      <c r="AA136" s="79"/>
      <c r="AB136" s="78"/>
      <c r="AC136" s="64">
        <f t="shared" si="299"/>
        <v>0</v>
      </c>
      <c r="AD136" s="79"/>
      <c r="AE136" s="78"/>
      <c r="AF136" s="64">
        <f t="shared" si="300"/>
        <v>0</v>
      </c>
      <c r="AG136" s="79"/>
      <c r="AH136" s="78"/>
      <c r="AI136" s="64">
        <f t="shared" si="301"/>
        <v>0</v>
      </c>
      <c r="AJ136" s="79"/>
      <c r="AK136" s="78"/>
      <c r="AL136" s="64">
        <f t="shared" si="302"/>
        <v>0</v>
      </c>
      <c r="AM136" s="79"/>
      <c r="AN136" s="78"/>
      <c r="AO136" s="64">
        <f t="shared" si="303"/>
        <v>0</v>
      </c>
      <c r="AP136" s="79"/>
      <c r="AQ136" s="78"/>
      <c r="AR136" s="64">
        <f t="shared" si="304"/>
        <v>0</v>
      </c>
      <c r="AS136" s="79"/>
      <c r="AT136" s="78"/>
      <c r="AU136" s="64">
        <f t="shared" si="305"/>
        <v>0</v>
      </c>
      <c r="AV136" s="79"/>
      <c r="AW136" s="78"/>
      <c r="AX136" s="64">
        <f t="shared" si="306"/>
        <v>0</v>
      </c>
      <c r="AY136" s="79"/>
      <c r="AZ136" s="76"/>
      <c r="BA136" s="67">
        <f>SUM(H133:H138,K133:K138,N133:N138,Q133:Q138,T133:T138,W133:W138,Z133:Z138,AC133:AC138,Z133:Z138,AF133:AF138,AI133:AI138,AL133:AL138,AO133:AO138,AR133:AR138)</f>
        <v>0</v>
      </c>
    </row>
    <row r="137" spans="1:53" ht="15" customHeight="1">
      <c r="A137" s="627"/>
      <c r="B137" s="611"/>
      <c r="C137" s="613"/>
      <c r="D137" s="625"/>
      <c r="E137" s="629"/>
      <c r="F137" s="75" t="s">
        <v>39</v>
      </c>
      <c r="G137" s="78"/>
      <c r="H137" s="64">
        <f t="shared" si="292"/>
        <v>0</v>
      </c>
      <c r="I137" s="79"/>
      <c r="J137" s="78"/>
      <c r="K137" s="64">
        <f t="shared" si="293"/>
        <v>0</v>
      </c>
      <c r="L137" s="79"/>
      <c r="M137" s="78"/>
      <c r="N137" s="64">
        <f t="shared" si="294"/>
        <v>0</v>
      </c>
      <c r="O137" s="79"/>
      <c r="P137" s="78"/>
      <c r="Q137" s="64">
        <f t="shared" si="295"/>
        <v>0</v>
      </c>
      <c r="R137" s="79"/>
      <c r="S137" s="78"/>
      <c r="T137" s="64">
        <f t="shared" si="296"/>
        <v>0</v>
      </c>
      <c r="U137" s="79"/>
      <c r="V137" s="78"/>
      <c r="W137" s="64">
        <f t="shared" si="297"/>
        <v>0</v>
      </c>
      <c r="X137" s="93"/>
      <c r="Y137" s="78"/>
      <c r="Z137" s="64">
        <f t="shared" si="298"/>
        <v>0</v>
      </c>
      <c r="AA137" s="79"/>
      <c r="AB137" s="78"/>
      <c r="AC137" s="64">
        <f t="shared" si="299"/>
        <v>0</v>
      </c>
      <c r="AD137" s="79"/>
      <c r="AE137" s="78"/>
      <c r="AF137" s="64">
        <f t="shared" si="300"/>
        <v>0</v>
      </c>
      <c r="AG137" s="79"/>
      <c r="AH137" s="78"/>
      <c r="AI137" s="64">
        <f t="shared" si="301"/>
        <v>0</v>
      </c>
      <c r="AJ137" s="79"/>
      <c r="AK137" s="78"/>
      <c r="AL137" s="64">
        <f t="shared" si="302"/>
        <v>0</v>
      </c>
      <c r="AM137" s="79"/>
      <c r="AN137" s="78"/>
      <c r="AO137" s="64">
        <f t="shared" si="303"/>
        <v>0</v>
      </c>
      <c r="AP137" s="79"/>
      <c r="AQ137" s="78"/>
      <c r="AR137" s="64">
        <f t="shared" si="304"/>
        <v>0</v>
      </c>
      <c r="AS137" s="79"/>
      <c r="AT137" s="78"/>
      <c r="AU137" s="64">
        <f t="shared" si="305"/>
        <v>0</v>
      </c>
      <c r="AV137" s="79"/>
      <c r="AW137" s="78"/>
      <c r="AX137" s="64">
        <f t="shared" si="306"/>
        <v>0</v>
      </c>
      <c r="AY137" s="79"/>
      <c r="AZ137" s="76"/>
      <c r="BA137" s="68" t="s">
        <v>40</v>
      </c>
    </row>
    <row r="138" spans="1:53" ht="15" customHeight="1">
      <c r="A138" s="738"/>
      <c r="B138" s="734"/>
      <c r="C138" s="735"/>
      <c r="D138" s="739"/>
      <c r="E138" s="740"/>
      <c r="F138" s="75" t="s">
        <v>42</v>
      </c>
      <c r="G138" s="78"/>
      <c r="H138" s="64">
        <f t="shared" si="292"/>
        <v>0</v>
      </c>
      <c r="I138" s="79"/>
      <c r="J138" s="78">
        <v>1000000</v>
      </c>
      <c r="K138" s="64">
        <f t="shared" si="293"/>
        <v>0</v>
      </c>
      <c r="L138" s="79">
        <v>1000000</v>
      </c>
      <c r="M138" s="78"/>
      <c r="N138" s="64">
        <f t="shared" si="294"/>
        <v>0</v>
      </c>
      <c r="O138" s="79"/>
      <c r="P138" s="78"/>
      <c r="Q138" s="64">
        <f t="shared" si="295"/>
        <v>0</v>
      </c>
      <c r="R138" s="79"/>
      <c r="S138" s="78"/>
      <c r="T138" s="64">
        <f t="shared" si="296"/>
        <v>0</v>
      </c>
      <c r="U138" s="79"/>
      <c r="V138" s="78"/>
      <c r="W138" s="64">
        <f t="shared" si="297"/>
        <v>0</v>
      </c>
      <c r="X138" s="93"/>
      <c r="Y138" s="78"/>
      <c r="Z138" s="64">
        <f t="shared" si="298"/>
        <v>0</v>
      </c>
      <c r="AA138" s="79"/>
      <c r="AB138" s="78"/>
      <c r="AC138" s="64">
        <f t="shared" si="299"/>
        <v>0</v>
      </c>
      <c r="AD138" s="79"/>
      <c r="AE138" s="78"/>
      <c r="AF138" s="64">
        <f t="shared" si="300"/>
        <v>0</v>
      </c>
      <c r="AG138" s="79"/>
      <c r="AH138" s="78"/>
      <c r="AI138" s="64">
        <f t="shared" si="301"/>
        <v>0</v>
      </c>
      <c r="AJ138" s="79"/>
      <c r="AK138" s="78"/>
      <c r="AL138" s="64">
        <f t="shared" si="302"/>
        <v>0</v>
      </c>
      <c r="AM138" s="79"/>
      <c r="AN138" s="78"/>
      <c r="AO138" s="64">
        <f t="shared" si="303"/>
        <v>0</v>
      </c>
      <c r="AP138" s="79"/>
      <c r="AQ138" s="78"/>
      <c r="AR138" s="64">
        <f t="shared" si="304"/>
        <v>0</v>
      </c>
      <c r="AS138" s="79"/>
      <c r="AT138" s="78"/>
      <c r="AU138" s="64">
        <f t="shared" si="305"/>
        <v>0</v>
      </c>
      <c r="AV138" s="79"/>
      <c r="AW138" s="78"/>
      <c r="AX138" s="64">
        <f t="shared" si="306"/>
        <v>0</v>
      </c>
      <c r="AY138" s="79"/>
      <c r="AZ138" s="76"/>
      <c r="BA138" s="67">
        <f>SUM(I133:I138,L133:L138,O133:O138,R133:R138,U133:U138,X133:X138,AA133:AA138,AD133:AD138,AG133:AG138,AJ133:AJ138,AM133:AM138,AP133:AP138,AS133:AS138)</f>
        <v>1000000</v>
      </c>
    </row>
    <row r="139" spans="1:53" ht="15" customHeight="1">
      <c r="A139" s="477" t="s">
        <v>24</v>
      </c>
      <c r="B139" s="467" t="s">
        <v>20</v>
      </c>
      <c r="C139" s="467" t="s">
        <v>21</v>
      </c>
      <c r="D139" s="467" t="s">
        <v>212</v>
      </c>
      <c r="E139" s="467" t="s">
        <v>23</v>
      </c>
      <c r="F139" s="480" t="s">
        <v>25</v>
      </c>
      <c r="G139" s="461" t="s">
        <v>26</v>
      </c>
      <c r="H139" s="449" t="s">
        <v>27</v>
      </c>
      <c r="I139" s="451" t="s">
        <v>28</v>
      </c>
      <c r="J139" s="459" t="s">
        <v>26</v>
      </c>
      <c r="K139" s="449" t="s">
        <v>27</v>
      </c>
      <c r="L139" s="451" t="s">
        <v>28</v>
      </c>
      <c r="M139" s="459" t="s">
        <v>26</v>
      </c>
      <c r="N139" s="449" t="s">
        <v>27</v>
      </c>
      <c r="O139" s="451" t="s">
        <v>28</v>
      </c>
      <c r="P139" s="459" t="s">
        <v>26</v>
      </c>
      <c r="Q139" s="449" t="s">
        <v>27</v>
      </c>
      <c r="R139" s="451" t="s">
        <v>28</v>
      </c>
      <c r="S139" s="459" t="s">
        <v>26</v>
      </c>
      <c r="T139" s="449" t="s">
        <v>27</v>
      </c>
      <c r="U139" s="451" t="s">
        <v>28</v>
      </c>
      <c r="V139" s="459" t="s">
        <v>26</v>
      </c>
      <c r="W139" s="449" t="s">
        <v>27</v>
      </c>
      <c r="X139" s="473" t="s">
        <v>28</v>
      </c>
      <c r="Y139" s="459" t="s">
        <v>26</v>
      </c>
      <c r="Z139" s="449" t="s">
        <v>27</v>
      </c>
      <c r="AA139" s="451" t="s">
        <v>28</v>
      </c>
      <c r="AB139" s="459" t="s">
        <v>26</v>
      </c>
      <c r="AC139" s="449" t="s">
        <v>27</v>
      </c>
      <c r="AD139" s="451" t="s">
        <v>28</v>
      </c>
      <c r="AE139" s="459" t="s">
        <v>26</v>
      </c>
      <c r="AF139" s="449" t="s">
        <v>27</v>
      </c>
      <c r="AG139" s="451" t="s">
        <v>28</v>
      </c>
      <c r="AH139" s="459" t="s">
        <v>26</v>
      </c>
      <c r="AI139" s="449" t="s">
        <v>27</v>
      </c>
      <c r="AJ139" s="451" t="s">
        <v>28</v>
      </c>
      <c r="AK139" s="459" t="s">
        <v>26</v>
      </c>
      <c r="AL139" s="449" t="s">
        <v>27</v>
      </c>
      <c r="AM139" s="451" t="s">
        <v>28</v>
      </c>
      <c r="AN139" s="459" t="s">
        <v>26</v>
      </c>
      <c r="AO139" s="449" t="s">
        <v>27</v>
      </c>
      <c r="AP139" s="451" t="s">
        <v>28</v>
      </c>
      <c r="AQ139" s="459" t="s">
        <v>26</v>
      </c>
      <c r="AR139" s="449" t="s">
        <v>27</v>
      </c>
      <c r="AS139" s="451" t="s">
        <v>28</v>
      </c>
      <c r="AT139" s="459" t="s">
        <v>26</v>
      </c>
      <c r="AU139" s="449" t="s">
        <v>27</v>
      </c>
      <c r="AV139" s="451" t="s">
        <v>28</v>
      </c>
      <c r="AW139" s="459" t="s">
        <v>26</v>
      </c>
      <c r="AX139" s="449" t="s">
        <v>27</v>
      </c>
      <c r="AY139" s="451" t="s">
        <v>28</v>
      </c>
      <c r="AZ139" s="475" t="s">
        <v>26</v>
      </c>
      <c r="BA139" s="482" t="s">
        <v>29</v>
      </c>
    </row>
    <row r="140" spans="1:53" ht="15" customHeight="1">
      <c r="A140" s="626" t="s">
        <v>215</v>
      </c>
      <c r="B140" s="610" t="s">
        <v>340</v>
      </c>
      <c r="C140" s="612">
        <v>2239</v>
      </c>
      <c r="D140" s="614" t="s">
        <v>341</v>
      </c>
      <c r="E140" s="628" t="s">
        <v>342</v>
      </c>
      <c r="F140" s="75" t="s">
        <v>33</v>
      </c>
      <c r="G140" s="78"/>
      <c r="H140" s="64">
        <f t="shared" ref="H140:H145" si="307">G140-I140</f>
        <v>0</v>
      </c>
      <c r="I140" s="79"/>
      <c r="J140" s="78"/>
      <c r="K140" s="64">
        <f t="shared" ref="K140:K145" si="308">J140-L140</f>
        <v>0</v>
      </c>
      <c r="L140" s="79"/>
      <c r="M140" s="78"/>
      <c r="N140" s="64">
        <f>M140-O140</f>
        <v>0</v>
      </c>
      <c r="O140" s="79"/>
      <c r="P140" s="78"/>
      <c r="Q140" s="64">
        <f t="shared" ref="Q140:Q145" si="309">P140-R140</f>
        <v>0</v>
      </c>
      <c r="R140" s="79"/>
      <c r="S140" s="78"/>
      <c r="T140" s="64">
        <f t="shared" ref="T140:T145" si="310">S140-U140</f>
        <v>0</v>
      </c>
      <c r="U140" s="79"/>
      <c r="V140" s="78"/>
      <c r="W140" s="64">
        <f t="shared" ref="W140:W145" si="311">V140-X140</f>
        <v>0</v>
      </c>
      <c r="X140" s="93"/>
      <c r="Y140" s="78"/>
      <c r="Z140" s="64">
        <f t="shared" ref="Z140:Z145" si="312">Y140-AA140</f>
        <v>0</v>
      </c>
      <c r="AA140" s="79"/>
      <c r="AB140" s="78"/>
      <c r="AC140" s="64">
        <f t="shared" ref="AC140:AC145" si="313">AB140-AD140</f>
        <v>0</v>
      </c>
      <c r="AD140" s="79"/>
      <c r="AE140" s="78"/>
      <c r="AF140" s="64">
        <f t="shared" ref="AF140:AF145" si="314">AE140-AG140</f>
        <v>0</v>
      </c>
      <c r="AG140" s="79"/>
      <c r="AH140" s="78"/>
      <c r="AI140" s="64">
        <f t="shared" ref="AI140:AI145" si="315">AH140-AJ140</f>
        <v>0</v>
      </c>
      <c r="AJ140" s="79"/>
      <c r="AK140" s="78"/>
      <c r="AL140" s="64">
        <f t="shared" ref="AL140:AL145" si="316">AK140-AM140</f>
        <v>0</v>
      </c>
      <c r="AM140" s="79"/>
      <c r="AN140" s="78"/>
      <c r="AO140" s="64">
        <f t="shared" ref="AO140:AO145" si="317">AN140-AP140</f>
        <v>0</v>
      </c>
      <c r="AP140" s="79"/>
      <c r="AQ140" s="78"/>
      <c r="AR140" s="64">
        <f t="shared" ref="AR140:AR145" si="318">AQ140-AS140</f>
        <v>0</v>
      </c>
      <c r="AS140" s="79"/>
      <c r="AT140" s="78"/>
      <c r="AU140" s="64">
        <f t="shared" ref="AU140:AU145" si="319">AT140-AV140</f>
        <v>0</v>
      </c>
      <c r="AV140" s="79"/>
      <c r="AW140" s="78"/>
      <c r="AX140" s="64">
        <f t="shared" ref="AX140:AX145" si="320">AW140-AY140</f>
        <v>0</v>
      </c>
      <c r="AY140" s="79"/>
      <c r="AZ140" s="76"/>
      <c r="BA140" s="66" t="s">
        <v>34</v>
      </c>
    </row>
    <row r="141" spans="1:53">
      <c r="A141" s="627"/>
      <c r="B141" s="611"/>
      <c r="C141" s="613"/>
      <c r="D141" s="615"/>
      <c r="E141" s="629"/>
      <c r="F141" s="75" t="s">
        <v>35</v>
      </c>
      <c r="G141" s="78"/>
      <c r="H141" s="64">
        <f t="shared" si="307"/>
        <v>0</v>
      </c>
      <c r="I141" s="79"/>
      <c r="J141" s="78"/>
      <c r="K141" s="64">
        <f t="shared" si="308"/>
        <v>0</v>
      </c>
      <c r="L141" s="79"/>
      <c r="M141" s="78"/>
      <c r="N141" s="64">
        <f>M141-O141</f>
        <v>0</v>
      </c>
      <c r="O141" s="79"/>
      <c r="P141" s="78"/>
      <c r="Q141" s="64">
        <f t="shared" si="309"/>
        <v>0</v>
      </c>
      <c r="R141" s="79"/>
      <c r="S141" s="78"/>
      <c r="T141" s="64">
        <f t="shared" si="310"/>
        <v>0</v>
      </c>
      <c r="U141" s="79"/>
      <c r="V141" s="78"/>
      <c r="W141" s="64">
        <f t="shared" si="311"/>
        <v>0</v>
      </c>
      <c r="X141" s="93"/>
      <c r="Y141" s="78"/>
      <c r="Z141" s="64">
        <f t="shared" si="312"/>
        <v>0</v>
      </c>
      <c r="AA141" s="79"/>
      <c r="AB141" s="78"/>
      <c r="AC141" s="64">
        <f t="shared" si="313"/>
        <v>0</v>
      </c>
      <c r="AD141" s="79"/>
      <c r="AE141" s="78"/>
      <c r="AF141" s="64">
        <f t="shared" si="314"/>
        <v>0</v>
      </c>
      <c r="AG141" s="79"/>
      <c r="AH141" s="78"/>
      <c r="AI141" s="64">
        <f t="shared" si="315"/>
        <v>0</v>
      </c>
      <c r="AJ141" s="79"/>
      <c r="AK141" s="78"/>
      <c r="AL141" s="64">
        <f t="shared" si="316"/>
        <v>0</v>
      </c>
      <c r="AM141" s="79"/>
      <c r="AN141" s="78"/>
      <c r="AO141" s="64">
        <f t="shared" si="317"/>
        <v>0</v>
      </c>
      <c r="AP141" s="79"/>
      <c r="AQ141" s="78"/>
      <c r="AR141" s="64">
        <f t="shared" si="318"/>
        <v>0</v>
      </c>
      <c r="AS141" s="79"/>
      <c r="AT141" s="78"/>
      <c r="AU141" s="64">
        <f t="shared" si="319"/>
        <v>0</v>
      </c>
      <c r="AV141" s="79"/>
      <c r="AW141" s="78"/>
      <c r="AX141" s="64">
        <f t="shared" si="320"/>
        <v>0</v>
      </c>
      <c r="AY141" s="79"/>
      <c r="AZ141" s="76"/>
      <c r="BA141" s="67">
        <f>SUM(G140:G145,J140:J145,M140:M145,P140:P145,S140:S145,V140:V145,Y140:Y145,AB140:AB145,AE140:AE145,AH140:AH145,AK140:AK145,AZ140:AZ145,AN140:AN145,AQ140:AQ145)</f>
        <v>1255000</v>
      </c>
    </row>
    <row r="142" spans="1:53">
      <c r="A142" s="627"/>
      <c r="B142" s="611"/>
      <c r="C142" s="613"/>
      <c r="D142" s="615"/>
      <c r="E142" s="629"/>
      <c r="F142" s="75" t="s">
        <v>36</v>
      </c>
      <c r="G142" s="78"/>
      <c r="H142" s="64">
        <f t="shared" si="307"/>
        <v>0</v>
      </c>
      <c r="I142" s="79"/>
      <c r="J142" s="78"/>
      <c r="K142" s="64">
        <f t="shared" si="308"/>
        <v>0</v>
      </c>
      <c r="L142" s="79"/>
      <c r="M142" s="78"/>
      <c r="N142" s="64">
        <f>M142-O142</f>
        <v>0</v>
      </c>
      <c r="O142" s="79"/>
      <c r="P142" s="78"/>
      <c r="Q142" s="64">
        <f t="shared" si="309"/>
        <v>0</v>
      </c>
      <c r="R142" s="79"/>
      <c r="S142" s="78">
        <v>5000</v>
      </c>
      <c r="T142" s="64">
        <f t="shared" si="310"/>
        <v>0</v>
      </c>
      <c r="U142" s="79">
        <v>5000</v>
      </c>
      <c r="V142" s="78"/>
      <c r="W142" s="64">
        <f t="shared" si="311"/>
        <v>0</v>
      </c>
      <c r="X142" s="93"/>
      <c r="Y142" s="78"/>
      <c r="Z142" s="64">
        <f t="shared" si="312"/>
        <v>0</v>
      </c>
      <c r="AA142" s="79"/>
      <c r="AB142" s="78"/>
      <c r="AC142" s="64">
        <f t="shared" si="313"/>
        <v>0</v>
      </c>
      <c r="AD142" s="79"/>
      <c r="AE142" s="78"/>
      <c r="AF142" s="64">
        <f t="shared" si="314"/>
        <v>0</v>
      </c>
      <c r="AG142" s="79"/>
      <c r="AH142" s="78"/>
      <c r="AI142" s="64">
        <f t="shared" si="315"/>
        <v>0</v>
      </c>
      <c r="AJ142" s="79"/>
      <c r="AK142" s="78"/>
      <c r="AL142" s="64">
        <f t="shared" si="316"/>
        <v>0</v>
      </c>
      <c r="AM142" s="79"/>
      <c r="AN142" s="78"/>
      <c r="AO142" s="64">
        <f t="shared" si="317"/>
        <v>0</v>
      </c>
      <c r="AP142" s="79"/>
      <c r="AQ142" s="78"/>
      <c r="AR142" s="64">
        <f t="shared" si="318"/>
        <v>0</v>
      </c>
      <c r="AS142" s="79"/>
      <c r="AT142" s="78"/>
      <c r="AU142" s="64">
        <f t="shared" si="319"/>
        <v>0</v>
      </c>
      <c r="AV142" s="79"/>
      <c r="AW142" s="78"/>
      <c r="AX142" s="64">
        <f t="shared" si="320"/>
        <v>0</v>
      </c>
      <c r="AY142" s="79"/>
      <c r="AZ142" s="76"/>
      <c r="BA142" s="68" t="s">
        <v>37</v>
      </c>
    </row>
    <row r="143" spans="1:53">
      <c r="A143" s="627"/>
      <c r="B143" s="611"/>
      <c r="C143" s="613"/>
      <c r="D143" s="615"/>
      <c r="E143" s="629"/>
      <c r="F143" s="75" t="s">
        <v>38</v>
      </c>
      <c r="G143" s="78"/>
      <c r="H143" s="64">
        <f t="shared" si="307"/>
        <v>0</v>
      </c>
      <c r="I143" s="79"/>
      <c r="J143" s="78"/>
      <c r="K143" s="64">
        <f t="shared" si="308"/>
        <v>0</v>
      </c>
      <c r="L143" s="79"/>
      <c r="M143" s="78"/>
      <c r="N143" s="64">
        <v>0</v>
      </c>
      <c r="O143" s="79"/>
      <c r="P143" s="78"/>
      <c r="Q143" s="64">
        <f t="shared" si="309"/>
        <v>0</v>
      </c>
      <c r="R143" s="79"/>
      <c r="S143" s="78"/>
      <c r="T143" s="64">
        <f t="shared" si="310"/>
        <v>0</v>
      </c>
      <c r="U143" s="79"/>
      <c r="V143" s="78"/>
      <c r="W143" s="64">
        <f t="shared" si="311"/>
        <v>0</v>
      </c>
      <c r="X143" s="93"/>
      <c r="Y143" s="78"/>
      <c r="Z143" s="64">
        <f t="shared" si="312"/>
        <v>0</v>
      </c>
      <c r="AA143" s="79"/>
      <c r="AB143" s="78"/>
      <c r="AC143" s="64">
        <f t="shared" si="313"/>
        <v>0</v>
      </c>
      <c r="AD143" s="79"/>
      <c r="AE143" s="78"/>
      <c r="AF143" s="64">
        <f t="shared" si="314"/>
        <v>0</v>
      </c>
      <c r="AG143" s="79"/>
      <c r="AH143" s="78"/>
      <c r="AI143" s="64">
        <f t="shared" si="315"/>
        <v>0</v>
      </c>
      <c r="AJ143" s="79"/>
      <c r="AK143" s="78"/>
      <c r="AL143" s="64">
        <f t="shared" si="316"/>
        <v>0</v>
      </c>
      <c r="AM143" s="79"/>
      <c r="AN143" s="78"/>
      <c r="AO143" s="64">
        <f t="shared" si="317"/>
        <v>0</v>
      </c>
      <c r="AP143" s="79"/>
      <c r="AQ143" s="78"/>
      <c r="AR143" s="64">
        <f t="shared" si="318"/>
        <v>0</v>
      </c>
      <c r="AS143" s="79"/>
      <c r="AT143" s="78"/>
      <c r="AU143" s="64">
        <f t="shared" si="319"/>
        <v>0</v>
      </c>
      <c r="AV143" s="79"/>
      <c r="AW143" s="78"/>
      <c r="AX143" s="64">
        <f t="shared" si="320"/>
        <v>0</v>
      </c>
      <c r="AY143" s="79"/>
      <c r="AZ143" s="76"/>
      <c r="BA143" s="67">
        <f>SUM(H140:H145,K140:K145,N140:N145,Q140:Q145,T140:T145,W140:W145,Z140:Z145,AC140:AC145,AF140:AF145,AI140:AI145,AL140:AL145,AO140:AO145,AR140:AR145)</f>
        <v>0</v>
      </c>
    </row>
    <row r="144" spans="1:53">
      <c r="A144" s="627"/>
      <c r="B144" s="611"/>
      <c r="C144" s="613"/>
      <c r="D144" s="615"/>
      <c r="E144" s="629"/>
      <c r="F144" s="75" t="s">
        <v>39</v>
      </c>
      <c r="G144" s="78"/>
      <c r="H144" s="64">
        <f t="shared" si="307"/>
        <v>0</v>
      </c>
      <c r="I144" s="79"/>
      <c r="J144" s="78"/>
      <c r="K144" s="64">
        <f t="shared" si="308"/>
        <v>0</v>
      </c>
      <c r="L144" s="79"/>
      <c r="M144" s="78"/>
      <c r="N144" s="64">
        <f t="shared" ref="N144:N145" si="321">M144-O144</f>
        <v>0</v>
      </c>
      <c r="O144" s="79"/>
      <c r="P144" s="78"/>
      <c r="Q144" s="64">
        <f t="shared" si="309"/>
        <v>0</v>
      </c>
      <c r="R144" s="79"/>
      <c r="S144" s="78"/>
      <c r="T144" s="64">
        <f t="shared" si="310"/>
        <v>0</v>
      </c>
      <c r="U144" s="79"/>
      <c r="V144" s="78"/>
      <c r="W144" s="64">
        <f t="shared" si="311"/>
        <v>0</v>
      </c>
      <c r="X144" s="79"/>
      <c r="Y144" s="78"/>
      <c r="Z144" s="64">
        <f t="shared" si="312"/>
        <v>0</v>
      </c>
      <c r="AA144" s="79"/>
      <c r="AB144" s="78"/>
      <c r="AC144" s="64">
        <f t="shared" si="313"/>
        <v>0</v>
      </c>
      <c r="AD144" s="79"/>
      <c r="AE144" s="78"/>
      <c r="AF144" s="64">
        <f t="shared" si="314"/>
        <v>0</v>
      </c>
      <c r="AG144" s="79"/>
      <c r="AH144" s="78"/>
      <c r="AI144" s="64">
        <f t="shared" si="315"/>
        <v>0</v>
      </c>
      <c r="AJ144" s="79"/>
      <c r="AK144" s="78"/>
      <c r="AL144" s="64">
        <f t="shared" si="316"/>
        <v>0</v>
      </c>
      <c r="AM144" s="79"/>
      <c r="AN144" s="78"/>
      <c r="AO144" s="64">
        <f t="shared" si="317"/>
        <v>0</v>
      </c>
      <c r="AP144" s="79"/>
      <c r="AQ144" s="78"/>
      <c r="AR144" s="64">
        <f t="shared" si="318"/>
        <v>0</v>
      </c>
      <c r="AS144" s="79"/>
      <c r="AT144" s="78"/>
      <c r="AU144" s="64">
        <f t="shared" si="319"/>
        <v>0</v>
      </c>
      <c r="AV144" s="79"/>
      <c r="AW144" s="78"/>
      <c r="AX144" s="64">
        <f t="shared" si="320"/>
        <v>0</v>
      </c>
      <c r="AY144" s="79"/>
      <c r="AZ144" s="76"/>
      <c r="BA144" s="68" t="s">
        <v>40</v>
      </c>
    </row>
    <row r="145" spans="1:53">
      <c r="A145" s="741"/>
      <c r="B145" s="742"/>
      <c r="C145" s="743"/>
      <c r="D145" s="747"/>
      <c r="E145" s="745"/>
      <c r="F145" s="75" t="s">
        <v>42</v>
      </c>
      <c r="G145" s="78"/>
      <c r="H145" s="64">
        <f t="shared" si="307"/>
        <v>0</v>
      </c>
      <c r="I145" s="79"/>
      <c r="J145" s="78"/>
      <c r="K145" s="64">
        <f t="shared" si="308"/>
        <v>0</v>
      </c>
      <c r="L145" s="79"/>
      <c r="M145" s="78"/>
      <c r="N145" s="64">
        <f t="shared" si="321"/>
        <v>0</v>
      </c>
      <c r="O145" s="79"/>
      <c r="P145" s="78"/>
      <c r="Q145" s="64">
        <f t="shared" si="309"/>
        <v>0</v>
      </c>
      <c r="R145" s="79"/>
      <c r="S145" s="78"/>
      <c r="T145" s="64">
        <f t="shared" si="310"/>
        <v>0</v>
      </c>
      <c r="U145" s="79"/>
      <c r="V145" s="78"/>
      <c r="W145" s="64">
        <f t="shared" si="311"/>
        <v>0</v>
      </c>
      <c r="X145" s="79"/>
      <c r="Y145" s="131">
        <v>1000000</v>
      </c>
      <c r="Z145" s="64">
        <f t="shared" si="312"/>
        <v>0</v>
      </c>
      <c r="AA145" s="133">
        <v>1000000</v>
      </c>
      <c r="AB145" s="78"/>
      <c r="AC145" s="64">
        <f t="shared" si="313"/>
        <v>0</v>
      </c>
      <c r="AD145" s="79"/>
      <c r="AE145" s="78">
        <v>250000</v>
      </c>
      <c r="AF145" s="64">
        <f t="shared" si="314"/>
        <v>0</v>
      </c>
      <c r="AG145" s="79">
        <v>250000</v>
      </c>
      <c r="AH145" s="78"/>
      <c r="AI145" s="64">
        <f t="shared" si="315"/>
        <v>0</v>
      </c>
      <c r="AJ145" s="79"/>
      <c r="AK145" s="78"/>
      <c r="AL145" s="64">
        <f t="shared" si="316"/>
        <v>0</v>
      </c>
      <c r="AM145" s="79"/>
      <c r="AN145" s="78"/>
      <c r="AO145" s="64">
        <f t="shared" si="317"/>
        <v>0</v>
      </c>
      <c r="AP145" s="79"/>
      <c r="AQ145" s="78"/>
      <c r="AR145" s="64">
        <f t="shared" si="318"/>
        <v>0</v>
      </c>
      <c r="AS145" s="79"/>
      <c r="AT145" s="78"/>
      <c r="AU145" s="64">
        <f t="shared" si="319"/>
        <v>0</v>
      </c>
      <c r="AV145" s="79"/>
      <c r="AW145" s="78"/>
      <c r="AX145" s="64">
        <f t="shared" si="320"/>
        <v>0</v>
      </c>
      <c r="AY145" s="79"/>
      <c r="AZ145" s="76"/>
      <c r="BA145" s="67">
        <f>SUM(I140:I145,L140:L145,O140:O145,R140:R145,U140:U145,X140:X145,AA140:AA145,AD140:AD145,AG140:AG145,AJ140:AJ145,AM140:AM145,AP140:AP145,AS140:AS145)</f>
        <v>1255000</v>
      </c>
    </row>
    <row r="146" spans="1:53" ht="15" customHeight="1">
      <c r="A146" s="445" t="s">
        <v>24</v>
      </c>
      <c r="B146" s="447" t="s">
        <v>20</v>
      </c>
      <c r="C146" s="447" t="s">
        <v>21</v>
      </c>
      <c r="D146" s="447" t="s">
        <v>212</v>
      </c>
      <c r="E146" s="447" t="s">
        <v>23</v>
      </c>
      <c r="F146" s="485" t="s">
        <v>25</v>
      </c>
      <c r="G146" s="434" t="s">
        <v>26</v>
      </c>
      <c r="H146" s="436" t="s">
        <v>27</v>
      </c>
      <c r="I146" s="438" t="s">
        <v>28</v>
      </c>
      <c r="J146" s="434" t="s">
        <v>26</v>
      </c>
      <c r="K146" s="436" t="s">
        <v>27</v>
      </c>
      <c r="L146" s="438" t="s">
        <v>28</v>
      </c>
      <c r="M146" s="434" t="s">
        <v>26</v>
      </c>
      <c r="N146" s="436" t="s">
        <v>27</v>
      </c>
      <c r="O146" s="438" t="s">
        <v>28</v>
      </c>
      <c r="P146" s="434" t="s">
        <v>26</v>
      </c>
      <c r="Q146" s="436" t="s">
        <v>27</v>
      </c>
      <c r="R146" s="438" t="s">
        <v>28</v>
      </c>
      <c r="S146" s="434" t="s">
        <v>26</v>
      </c>
      <c r="T146" s="436" t="s">
        <v>27</v>
      </c>
      <c r="U146" s="438" t="s">
        <v>28</v>
      </c>
      <c r="V146" s="434" t="s">
        <v>26</v>
      </c>
      <c r="W146" s="436" t="s">
        <v>27</v>
      </c>
      <c r="X146" s="486" t="s">
        <v>28</v>
      </c>
      <c r="Y146" s="434" t="s">
        <v>26</v>
      </c>
      <c r="Z146" s="436" t="s">
        <v>27</v>
      </c>
      <c r="AA146" s="438" t="s">
        <v>28</v>
      </c>
      <c r="AB146" s="434" t="s">
        <v>26</v>
      </c>
      <c r="AC146" s="436" t="s">
        <v>27</v>
      </c>
      <c r="AD146" s="438" t="s">
        <v>28</v>
      </c>
      <c r="AE146" s="434" t="s">
        <v>26</v>
      </c>
      <c r="AF146" s="436" t="s">
        <v>27</v>
      </c>
      <c r="AG146" s="438" t="s">
        <v>28</v>
      </c>
      <c r="AH146" s="434" t="s">
        <v>26</v>
      </c>
      <c r="AI146" s="436" t="s">
        <v>27</v>
      </c>
      <c r="AJ146" s="438" t="s">
        <v>28</v>
      </c>
      <c r="AK146" s="434" t="s">
        <v>26</v>
      </c>
      <c r="AL146" s="436" t="s">
        <v>27</v>
      </c>
      <c r="AM146" s="438" t="s">
        <v>28</v>
      </c>
      <c r="AN146" s="434" t="s">
        <v>26</v>
      </c>
      <c r="AO146" s="436" t="s">
        <v>27</v>
      </c>
      <c r="AP146" s="438" t="s">
        <v>28</v>
      </c>
      <c r="AQ146" s="434" t="s">
        <v>26</v>
      </c>
      <c r="AR146" s="436" t="s">
        <v>27</v>
      </c>
      <c r="AS146" s="438" t="s">
        <v>28</v>
      </c>
      <c r="AT146" s="434" t="s">
        <v>26</v>
      </c>
      <c r="AU146" s="436" t="s">
        <v>27</v>
      </c>
      <c r="AV146" s="438" t="s">
        <v>28</v>
      </c>
      <c r="AW146" s="434" t="s">
        <v>26</v>
      </c>
      <c r="AX146" s="436" t="s">
        <v>27</v>
      </c>
      <c r="AY146" s="438" t="s">
        <v>28</v>
      </c>
      <c r="AZ146" s="488" t="s">
        <v>26</v>
      </c>
      <c r="BA146" s="440" t="s">
        <v>29</v>
      </c>
    </row>
    <row r="147" spans="1:53" ht="15" customHeight="1">
      <c r="A147" s="626" t="s">
        <v>343</v>
      </c>
      <c r="B147" s="610" t="s">
        <v>344</v>
      </c>
      <c r="C147" s="612">
        <v>1987</v>
      </c>
      <c r="D147" s="614" t="s">
        <v>345</v>
      </c>
      <c r="E147" s="628" t="s">
        <v>346</v>
      </c>
      <c r="F147" s="75" t="s">
        <v>33</v>
      </c>
      <c r="G147" s="78">
        <v>354000</v>
      </c>
      <c r="H147" s="64">
        <f t="shared" ref="H147:H152" si="322">G147-I147</f>
        <v>0</v>
      </c>
      <c r="I147" s="79">
        <v>354000</v>
      </c>
      <c r="J147" s="78"/>
      <c r="K147" s="64">
        <f t="shared" ref="K147:K152" si="323">J147-L147</f>
        <v>0</v>
      </c>
      <c r="L147" s="79"/>
      <c r="M147" s="78"/>
      <c r="N147" s="64">
        <f t="shared" ref="N147:N152" si="324">M147-O147</f>
        <v>0</v>
      </c>
      <c r="O147" s="79"/>
      <c r="P147" s="78"/>
      <c r="Q147" s="64">
        <f t="shared" ref="Q147:Q152" si="325">P147-R147</f>
        <v>0</v>
      </c>
      <c r="R147" s="79"/>
      <c r="S147" s="78"/>
      <c r="T147" s="64">
        <f t="shared" ref="T147:T152" si="326">S147-U147</f>
        <v>0</v>
      </c>
      <c r="U147" s="79"/>
      <c r="V147" s="78"/>
      <c r="W147" s="64">
        <f t="shared" ref="W147:W152" si="327">V147-X147</f>
        <v>0</v>
      </c>
      <c r="X147" s="93"/>
      <c r="Y147" s="78"/>
      <c r="Z147" s="64">
        <f t="shared" ref="Z147:Z152" si="328">Y147-AA147</f>
        <v>0</v>
      </c>
      <c r="AA147" s="79"/>
      <c r="AB147" s="78"/>
      <c r="AC147" s="64">
        <f t="shared" ref="AC147:AC152" si="329">AB147-AD147</f>
        <v>0</v>
      </c>
      <c r="AD147" s="79"/>
      <c r="AE147" s="78"/>
      <c r="AF147" s="64">
        <f t="shared" ref="AF147:AF152" si="330">AE147-AG147</f>
        <v>0</v>
      </c>
      <c r="AG147" s="79"/>
      <c r="AH147" s="78"/>
      <c r="AI147" s="64">
        <f t="shared" ref="AI147:AI152" si="331">AH147-AJ147</f>
        <v>0</v>
      </c>
      <c r="AJ147" s="79"/>
      <c r="AK147" s="78"/>
      <c r="AL147" s="64">
        <f t="shared" ref="AL147:AL152" si="332">AK147-AM147</f>
        <v>0</v>
      </c>
      <c r="AM147" s="79"/>
      <c r="AN147" s="78"/>
      <c r="AO147" s="64">
        <f t="shared" ref="AO147:AO152" si="333">AN147-AP147</f>
        <v>0</v>
      </c>
      <c r="AP147" s="79"/>
      <c r="AQ147" s="78"/>
      <c r="AR147" s="64">
        <f t="shared" ref="AR147:AR152" si="334">AQ147-AS147</f>
        <v>0</v>
      </c>
      <c r="AS147" s="79"/>
      <c r="AT147" s="78"/>
      <c r="AU147" s="64">
        <f t="shared" ref="AU147:AU152" si="335">AT147-AV147</f>
        <v>0</v>
      </c>
      <c r="AV147" s="79"/>
      <c r="AW147" s="78"/>
      <c r="AX147" s="64">
        <f t="shared" ref="AX147:AX152" si="336">AW147-AY147</f>
        <v>0</v>
      </c>
      <c r="AY147" s="79"/>
      <c r="AZ147" s="76"/>
      <c r="BA147" s="66" t="s">
        <v>34</v>
      </c>
    </row>
    <row r="148" spans="1:53" ht="15" customHeight="1">
      <c r="A148" s="627"/>
      <c r="B148" s="611"/>
      <c r="C148" s="613"/>
      <c r="D148" s="615"/>
      <c r="E148" s="629"/>
      <c r="F148" s="75" t="s">
        <v>35</v>
      </c>
      <c r="G148" s="78"/>
      <c r="H148" s="64">
        <f t="shared" si="322"/>
        <v>0</v>
      </c>
      <c r="I148" s="79"/>
      <c r="J148" s="78"/>
      <c r="K148" s="64">
        <f t="shared" si="323"/>
        <v>0</v>
      </c>
      <c r="L148" s="79"/>
      <c r="M148" s="78"/>
      <c r="N148" s="64">
        <f t="shared" si="324"/>
        <v>0</v>
      </c>
      <c r="O148" s="79"/>
      <c r="P148" s="78"/>
      <c r="Q148" s="64">
        <f t="shared" si="325"/>
        <v>0</v>
      </c>
      <c r="R148" s="79"/>
      <c r="S148" s="78"/>
      <c r="T148" s="64">
        <f t="shared" si="326"/>
        <v>0</v>
      </c>
      <c r="U148" s="79"/>
      <c r="V148" s="78"/>
      <c r="W148" s="64">
        <f t="shared" si="327"/>
        <v>0</v>
      </c>
      <c r="X148" s="93"/>
      <c r="Y148" s="78"/>
      <c r="Z148" s="64">
        <f t="shared" si="328"/>
        <v>0</v>
      </c>
      <c r="AA148" s="79"/>
      <c r="AB148" s="78"/>
      <c r="AC148" s="64">
        <f t="shared" si="329"/>
        <v>0</v>
      </c>
      <c r="AD148" s="79"/>
      <c r="AE148" s="78"/>
      <c r="AF148" s="64">
        <f t="shared" si="330"/>
        <v>0</v>
      </c>
      <c r="AG148" s="79"/>
      <c r="AH148" s="78"/>
      <c r="AI148" s="64">
        <f t="shared" si="331"/>
        <v>0</v>
      </c>
      <c r="AJ148" s="79"/>
      <c r="AK148" s="78"/>
      <c r="AL148" s="64">
        <f t="shared" si="332"/>
        <v>0</v>
      </c>
      <c r="AM148" s="79"/>
      <c r="AN148" s="78"/>
      <c r="AO148" s="64">
        <f t="shared" si="333"/>
        <v>0</v>
      </c>
      <c r="AP148" s="79"/>
      <c r="AQ148" s="78"/>
      <c r="AR148" s="64">
        <f t="shared" si="334"/>
        <v>0</v>
      </c>
      <c r="AS148" s="79"/>
      <c r="AT148" s="78"/>
      <c r="AU148" s="64">
        <f t="shared" si="335"/>
        <v>0</v>
      </c>
      <c r="AV148" s="79"/>
      <c r="AW148" s="78"/>
      <c r="AX148" s="64">
        <f t="shared" si="336"/>
        <v>0</v>
      </c>
      <c r="AY148" s="79"/>
      <c r="AZ148" s="76"/>
      <c r="BA148" s="67">
        <f>SUM(G147:G152,J147:J152,M147:M152,P147:P152,S147:S152,V147:V152,Y147:Y152,AB147:AB152,AE147:AE152,AH147:AH152,AK147:AK152,AZ147:AZ152,AN147:AN152,AQ147:AQ152)</f>
        <v>354000</v>
      </c>
    </row>
    <row r="149" spans="1:53" ht="15" customHeight="1">
      <c r="A149" s="627"/>
      <c r="B149" s="611"/>
      <c r="C149" s="613"/>
      <c r="D149" s="615"/>
      <c r="E149" s="629"/>
      <c r="F149" s="75" t="s">
        <v>36</v>
      </c>
      <c r="G149" s="78"/>
      <c r="H149" s="64">
        <f t="shared" si="322"/>
        <v>0</v>
      </c>
      <c r="I149" s="79"/>
      <c r="J149" s="78"/>
      <c r="K149" s="64">
        <f t="shared" si="323"/>
        <v>0</v>
      </c>
      <c r="L149" s="79"/>
      <c r="M149" s="78"/>
      <c r="N149" s="64">
        <f t="shared" si="324"/>
        <v>0</v>
      </c>
      <c r="O149" s="79"/>
      <c r="P149" s="78"/>
      <c r="Q149" s="64">
        <f t="shared" si="325"/>
        <v>0</v>
      </c>
      <c r="R149" s="79"/>
      <c r="S149" s="78"/>
      <c r="T149" s="64">
        <f t="shared" si="326"/>
        <v>0</v>
      </c>
      <c r="U149" s="79"/>
      <c r="V149" s="78"/>
      <c r="W149" s="64">
        <f t="shared" si="327"/>
        <v>0</v>
      </c>
      <c r="X149" s="93"/>
      <c r="Y149" s="78"/>
      <c r="Z149" s="64">
        <f t="shared" si="328"/>
        <v>0</v>
      </c>
      <c r="AA149" s="79"/>
      <c r="AB149" s="78"/>
      <c r="AC149" s="64">
        <f t="shared" si="329"/>
        <v>0</v>
      </c>
      <c r="AD149" s="79"/>
      <c r="AE149" s="78"/>
      <c r="AF149" s="64">
        <f t="shared" si="330"/>
        <v>0</v>
      </c>
      <c r="AG149" s="79"/>
      <c r="AH149" s="78"/>
      <c r="AI149" s="64">
        <f t="shared" si="331"/>
        <v>0</v>
      </c>
      <c r="AJ149" s="79"/>
      <c r="AK149" s="78"/>
      <c r="AL149" s="64">
        <f t="shared" si="332"/>
        <v>0</v>
      </c>
      <c r="AM149" s="79"/>
      <c r="AN149" s="78"/>
      <c r="AO149" s="64">
        <f t="shared" si="333"/>
        <v>0</v>
      </c>
      <c r="AP149" s="79"/>
      <c r="AQ149" s="78"/>
      <c r="AR149" s="64">
        <f t="shared" si="334"/>
        <v>0</v>
      </c>
      <c r="AS149" s="79"/>
      <c r="AT149" s="78"/>
      <c r="AU149" s="64">
        <f t="shared" si="335"/>
        <v>0</v>
      </c>
      <c r="AV149" s="79"/>
      <c r="AW149" s="78"/>
      <c r="AX149" s="64">
        <f t="shared" si="336"/>
        <v>0</v>
      </c>
      <c r="AY149" s="79"/>
      <c r="AZ149" s="76"/>
      <c r="BA149" s="68" t="s">
        <v>37</v>
      </c>
    </row>
    <row r="150" spans="1:53" ht="15" customHeight="1">
      <c r="A150" s="627"/>
      <c r="B150" s="611"/>
      <c r="C150" s="613"/>
      <c r="D150" s="615"/>
      <c r="E150" s="629"/>
      <c r="F150" s="75" t="s">
        <v>38</v>
      </c>
      <c r="G150" s="78"/>
      <c r="H150" s="64">
        <f t="shared" si="322"/>
        <v>0</v>
      </c>
      <c r="I150" s="79"/>
      <c r="J150" s="78"/>
      <c r="K150" s="64">
        <f t="shared" si="323"/>
        <v>0</v>
      </c>
      <c r="L150" s="79"/>
      <c r="M150" s="78"/>
      <c r="N150" s="64">
        <f t="shared" si="324"/>
        <v>0</v>
      </c>
      <c r="O150" s="79"/>
      <c r="P150" s="78"/>
      <c r="Q150" s="64">
        <f t="shared" si="325"/>
        <v>0</v>
      </c>
      <c r="R150" s="79"/>
      <c r="S150" s="78"/>
      <c r="T150" s="64">
        <f t="shared" si="326"/>
        <v>0</v>
      </c>
      <c r="U150" s="79"/>
      <c r="V150" s="78"/>
      <c r="W150" s="64">
        <f t="shared" si="327"/>
        <v>0</v>
      </c>
      <c r="X150" s="93"/>
      <c r="Y150" s="78"/>
      <c r="Z150" s="64">
        <f t="shared" si="328"/>
        <v>0</v>
      </c>
      <c r="AA150" s="79"/>
      <c r="AB150" s="78"/>
      <c r="AC150" s="64">
        <f t="shared" si="329"/>
        <v>0</v>
      </c>
      <c r="AD150" s="79"/>
      <c r="AE150" s="78"/>
      <c r="AF150" s="64">
        <f t="shared" si="330"/>
        <v>0</v>
      </c>
      <c r="AG150" s="79"/>
      <c r="AH150" s="78"/>
      <c r="AI150" s="64">
        <f t="shared" si="331"/>
        <v>0</v>
      </c>
      <c r="AJ150" s="79"/>
      <c r="AK150" s="78"/>
      <c r="AL150" s="64">
        <f t="shared" si="332"/>
        <v>0</v>
      </c>
      <c r="AM150" s="79"/>
      <c r="AN150" s="78"/>
      <c r="AO150" s="64">
        <f t="shared" si="333"/>
        <v>0</v>
      </c>
      <c r="AP150" s="79"/>
      <c r="AQ150" s="78"/>
      <c r="AR150" s="64">
        <f t="shared" si="334"/>
        <v>0</v>
      </c>
      <c r="AS150" s="79"/>
      <c r="AT150" s="78"/>
      <c r="AU150" s="64">
        <f t="shared" si="335"/>
        <v>0</v>
      </c>
      <c r="AV150" s="79"/>
      <c r="AW150" s="78"/>
      <c r="AX150" s="64">
        <f t="shared" si="336"/>
        <v>0</v>
      </c>
      <c r="AY150" s="79"/>
      <c r="AZ150" s="76"/>
      <c r="BA150" s="67">
        <f>SUM(H147:H152,K147:K152,N147:N152,Q147:Q152,T147:T152,W147:W152,Z147:Z152,AC147:AC152,Z147:Z152,AF147:AF152,AI147:AI152,AL147:AL152,AO147:AO152,AR147:AR152)</f>
        <v>0</v>
      </c>
    </row>
    <row r="151" spans="1:53" ht="15" customHeight="1">
      <c r="A151" s="627"/>
      <c r="B151" s="611"/>
      <c r="C151" s="613"/>
      <c r="D151" s="615"/>
      <c r="E151" s="629"/>
      <c r="F151" s="75" t="s">
        <v>39</v>
      </c>
      <c r="G151" s="78"/>
      <c r="H151" s="64">
        <f t="shared" si="322"/>
        <v>0</v>
      </c>
      <c r="I151" s="79"/>
      <c r="J151" s="78"/>
      <c r="K151" s="64">
        <f t="shared" si="323"/>
        <v>0</v>
      </c>
      <c r="L151" s="79"/>
      <c r="M151" s="78"/>
      <c r="N151" s="64">
        <f t="shared" si="324"/>
        <v>0</v>
      </c>
      <c r="O151" s="79"/>
      <c r="P151" s="78"/>
      <c r="Q151" s="64">
        <f t="shared" si="325"/>
        <v>0</v>
      </c>
      <c r="R151" s="79"/>
      <c r="S151" s="78"/>
      <c r="T151" s="64">
        <f t="shared" si="326"/>
        <v>0</v>
      </c>
      <c r="U151" s="79"/>
      <c r="V151" s="78"/>
      <c r="W151" s="64">
        <f t="shared" si="327"/>
        <v>0</v>
      </c>
      <c r="X151" s="93"/>
      <c r="Y151" s="78"/>
      <c r="Z151" s="64">
        <f t="shared" si="328"/>
        <v>0</v>
      </c>
      <c r="AA151" s="79"/>
      <c r="AB151" s="78"/>
      <c r="AC151" s="64">
        <f t="shared" si="329"/>
        <v>0</v>
      </c>
      <c r="AD151" s="79"/>
      <c r="AE151" s="78"/>
      <c r="AF151" s="64">
        <f t="shared" si="330"/>
        <v>0</v>
      </c>
      <c r="AG151" s="79"/>
      <c r="AH151" s="78"/>
      <c r="AI151" s="64">
        <f t="shared" si="331"/>
        <v>0</v>
      </c>
      <c r="AJ151" s="79"/>
      <c r="AK151" s="78"/>
      <c r="AL151" s="64">
        <f t="shared" si="332"/>
        <v>0</v>
      </c>
      <c r="AM151" s="79"/>
      <c r="AN151" s="78"/>
      <c r="AO151" s="64">
        <f t="shared" si="333"/>
        <v>0</v>
      </c>
      <c r="AP151" s="79"/>
      <c r="AQ151" s="78"/>
      <c r="AR151" s="64">
        <f t="shared" si="334"/>
        <v>0</v>
      </c>
      <c r="AS151" s="79"/>
      <c r="AT151" s="78"/>
      <c r="AU151" s="64">
        <f t="shared" si="335"/>
        <v>0</v>
      </c>
      <c r="AV151" s="79"/>
      <c r="AW151" s="78"/>
      <c r="AX151" s="64">
        <f t="shared" si="336"/>
        <v>0</v>
      </c>
      <c r="AY151" s="79"/>
      <c r="AZ151" s="76"/>
      <c r="BA151" s="68" t="s">
        <v>40</v>
      </c>
    </row>
    <row r="152" spans="1:53" ht="15" customHeight="1">
      <c r="A152" s="738"/>
      <c r="B152" s="734"/>
      <c r="C152" s="735"/>
      <c r="D152" s="736"/>
      <c r="E152" s="740"/>
      <c r="F152" s="75" t="s">
        <v>42</v>
      </c>
      <c r="G152" s="78"/>
      <c r="H152" s="64">
        <f t="shared" si="322"/>
        <v>0</v>
      </c>
      <c r="I152" s="79"/>
      <c r="J152" s="78"/>
      <c r="K152" s="64">
        <f t="shared" si="323"/>
        <v>0</v>
      </c>
      <c r="L152" s="79"/>
      <c r="M152" s="78"/>
      <c r="N152" s="64">
        <f t="shared" si="324"/>
        <v>0</v>
      </c>
      <c r="O152" s="79"/>
      <c r="P152" s="78"/>
      <c r="Q152" s="64">
        <f t="shared" si="325"/>
        <v>0</v>
      </c>
      <c r="R152" s="79"/>
      <c r="S152" s="78"/>
      <c r="T152" s="64">
        <f t="shared" si="326"/>
        <v>0</v>
      </c>
      <c r="U152" s="79"/>
      <c r="V152" s="78"/>
      <c r="W152" s="64">
        <f t="shared" si="327"/>
        <v>0</v>
      </c>
      <c r="X152" s="93"/>
      <c r="Y152" s="78"/>
      <c r="Z152" s="64">
        <f t="shared" si="328"/>
        <v>0</v>
      </c>
      <c r="AA152" s="79"/>
      <c r="AB152" s="78"/>
      <c r="AC152" s="64">
        <f t="shared" si="329"/>
        <v>0</v>
      </c>
      <c r="AD152" s="79"/>
      <c r="AE152" s="78"/>
      <c r="AF152" s="64">
        <f t="shared" si="330"/>
        <v>0</v>
      </c>
      <c r="AG152" s="79"/>
      <c r="AH152" s="78"/>
      <c r="AI152" s="64">
        <f t="shared" si="331"/>
        <v>0</v>
      </c>
      <c r="AJ152" s="79"/>
      <c r="AK152" s="78"/>
      <c r="AL152" s="64">
        <f t="shared" si="332"/>
        <v>0</v>
      </c>
      <c r="AM152" s="79"/>
      <c r="AN152" s="78"/>
      <c r="AO152" s="64">
        <f t="shared" si="333"/>
        <v>0</v>
      </c>
      <c r="AP152" s="79"/>
      <c r="AQ152" s="78"/>
      <c r="AR152" s="64">
        <f t="shared" si="334"/>
        <v>0</v>
      </c>
      <c r="AS152" s="79"/>
      <c r="AT152" s="78"/>
      <c r="AU152" s="64">
        <f t="shared" si="335"/>
        <v>0</v>
      </c>
      <c r="AV152" s="79"/>
      <c r="AW152" s="78"/>
      <c r="AX152" s="64">
        <f t="shared" si="336"/>
        <v>0</v>
      </c>
      <c r="AY152" s="79"/>
      <c r="AZ152" s="76"/>
      <c r="BA152" s="67">
        <f>SUM(I147:I152,L147:L152,O147:O152,R147:R152,U147:U152,X147:X152,AA147:AA152,AD147:AD152,AG147:AG152,AJ147:AJ152,AM147:AM152,AP147:AP152,AS147:AS152)</f>
        <v>354000</v>
      </c>
    </row>
    <row r="153" spans="1:53" ht="15" customHeight="1">
      <c r="A153" s="477" t="s">
        <v>24</v>
      </c>
      <c r="B153" s="467" t="s">
        <v>20</v>
      </c>
      <c r="C153" s="467" t="s">
        <v>21</v>
      </c>
      <c r="D153" s="467" t="s">
        <v>212</v>
      </c>
      <c r="E153" s="467" t="s">
        <v>23</v>
      </c>
      <c r="F153" s="480" t="s">
        <v>25</v>
      </c>
      <c r="G153" s="459" t="s">
        <v>26</v>
      </c>
      <c r="H153" s="449" t="s">
        <v>27</v>
      </c>
      <c r="I153" s="451" t="s">
        <v>28</v>
      </c>
      <c r="J153" s="459" t="s">
        <v>26</v>
      </c>
      <c r="K153" s="449" t="s">
        <v>27</v>
      </c>
      <c r="L153" s="451" t="s">
        <v>28</v>
      </c>
      <c r="M153" s="459" t="s">
        <v>26</v>
      </c>
      <c r="N153" s="449" t="s">
        <v>27</v>
      </c>
      <c r="O153" s="451" t="s">
        <v>28</v>
      </c>
      <c r="P153" s="459" t="s">
        <v>26</v>
      </c>
      <c r="Q153" s="449" t="s">
        <v>27</v>
      </c>
      <c r="R153" s="451" t="s">
        <v>28</v>
      </c>
      <c r="S153" s="459" t="s">
        <v>26</v>
      </c>
      <c r="T153" s="449" t="s">
        <v>27</v>
      </c>
      <c r="U153" s="451" t="s">
        <v>28</v>
      </c>
      <c r="V153" s="459" t="s">
        <v>26</v>
      </c>
      <c r="W153" s="449" t="s">
        <v>27</v>
      </c>
      <c r="X153" s="473" t="s">
        <v>28</v>
      </c>
      <c r="Y153" s="459" t="s">
        <v>26</v>
      </c>
      <c r="Z153" s="449" t="s">
        <v>27</v>
      </c>
      <c r="AA153" s="451" t="s">
        <v>28</v>
      </c>
      <c r="AB153" s="459" t="s">
        <v>26</v>
      </c>
      <c r="AC153" s="449" t="s">
        <v>27</v>
      </c>
      <c r="AD153" s="451" t="s">
        <v>28</v>
      </c>
      <c r="AE153" s="459" t="s">
        <v>26</v>
      </c>
      <c r="AF153" s="449" t="s">
        <v>27</v>
      </c>
      <c r="AG153" s="451" t="s">
        <v>28</v>
      </c>
      <c r="AH153" s="459" t="s">
        <v>26</v>
      </c>
      <c r="AI153" s="449" t="s">
        <v>27</v>
      </c>
      <c r="AJ153" s="451" t="s">
        <v>28</v>
      </c>
      <c r="AK153" s="459" t="s">
        <v>26</v>
      </c>
      <c r="AL153" s="449" t="s">
        <v>27</v>
      </c>
      <c r="AM153" s="451" t="s">
        <v>28</v>
      </c>
      <c r="AN153" s="459" t="s">
        <v>26</v>
      </c>
      <c r="AO153" s="449" t="s">
        <v>27</v>
      </c>
      <c r="AP153" s="451" t="s">
        <v>28</v>
      </c>
      <c r="AQ153" s="459" t="s">
        <v>26</v>
      </c>
      <c r="AR153" s="449" t="s">
        <v>27</v>
      </c>
      <c r="AS153" s="451" t="s">
        <v>28</v>
      </c>
      <c r="AT153" s="459" t="s">
        <v>26</v>
      </c>
      <c r="AU153" s="449" t="s">
        <v>27</v>
      </c>
      <c r="AV153" s="451" t="s">
        <v>28</v>
      </c>
      <c r="AW153" s="459" t="s">
        <v>26</v>
      </c>
      <c r="AX153" s="449" t="s">
        <v>27</v>
      </c>
      <c r="AY153" s="451" t="s">
        <v>28</v>
      </c>
      <c r="AZ153" s="475" t="s">
        <v>26</v>
      </c>
      <c r="BA153" s="482" t="s">
        <v>29</v>
      </c>
    </row>
    <row r="154" spans="1:53" ht="15" customHeight="1">
      <c r="A154" s="626" t="s">
        <v>215</v>
      </c>
      <c r="B154" s="610" t="s">
        <v>347</v>
      </c>
      <c r="C154" s="612">
        <v>223</v>
      </c>
      <c r="D154" s="624" t="s">
        <v>348</v>
      </c>
      <c r="E154" s="628" t="s">
        <v>349</v>
      </c>
      <c r="F154" s="75" t="s">
        <v>33</v>
      </c>
      <c r="G154" s="78"/>
      <c r="H154" s="64">
        <f t="shared" ref="H154:H159" si="337">G154-I154</f>
        <v>0</v>
      </c>
      <c r="I154" s="79"/>
      <c r="J154" s="78"/>
      <c r="K154" s="64">
        <f t="shared" ref="K154:K159" si="338">J154-L154</f>
        <v>0</v>
      </c>
      <c r="L154" s="79"/>
      <c r="M154" s="78"/>
      <c r="N154" s="64">
        <f t="shared" ref="N154:N159" si="339">M154-O154</f>
        <v>0</v>
      </c>
      <c r="O154" s="79"/>
      <c r="P154" s="78"/>
      <c r="Q154" s="64">
        <f>P154-R154</f>
        <v>0</v>
      </c>
      <c r="R154" s="79"/>
      <c r="S154" s="78"/>
      <c r="T154" s="64">
        <f t="shared" ref="T154:T159" si="340">S154-U154</f>
        <v>0</v>
      </c>
      <c r="U154" s="79"/>
      <c r="V154" s="78"/>
      <c r="W154" s="64">
        <f t="shared" ref="W154:W159" si="341">V154-X154</f>
        <v>0</v>
      </c>
      <c r="X154" s="93"/>
      <c r="Y154" s="78"/>
      <c r="Z154" s="64">
        <f t="shared" ref="Z154:Z159" si="342">Y154-AA154</f>
        <v>0</v>
      </c>
      <c r="AA154" s="79"/>
      <c r="AB154" s="78"/>
      <c r="AC154" s="64">
        <f t="shared" ref="AC154:AC159" si="343">AB154-AD154</f>
        <v>0</v>
      </c>
      <c r="AD154" s="79"/>
      <c r="AE154" s="78"/>
      <c r="AF154" s="64">
        <f t="shared" ref="AF154:AF159" si="344">AE154-AG154</f>
        <v>0</v>
      </c>
      <c r="AG154" s="79"/>
      <c r="AH154" s="78"/>
      <c r="AI154" s="64">
        <f t="shared" ref="AI154:AI159" si="345">AH154-AJ154</f>
        <v>0</v>
      </c>
      <c r="AJ154" s="79"/>
      <c r="AK154" s="78"/>
      <c r="AL154" s="64">
        <f t="shared" ref="AL154:AL159" si="346">AK154-AM154</f>
        <v>0</v>
      </c>
      <c r="AM154" s="79"/>
      <c r="AN154" s="78"/>
      <c r="AO154" s="64">
        <f t="shared" ref="AO154:AO159" si="347">AN154-AP154</f>
        <v>0</v>
      </c>
      <c r="AP154" s="79"/>
      <c r="AQ154" s="78"/>
      <c r="AR154" s="64">
        <f t="shared" ref="AR154:AR159" si="348">AQ154-AS154</f>
        <v>0</v>
      </c>
      <c r="AS154" s="79"/>
      <c r="AT154" s="78"/>
      <c r="AU154" s="64">
        <f t="shared" ref="AU154:AU159" si="349">AT154-AV154</f>
        <v>0</v>
      </c>
      <c r="AV154" s="79"/>
      <c r="AW154" s="78"/>
      <c r="AX154" s="64">
        <f t="shared" ref="AX154:AX159" si="350">AW154-AY154</f>
        <v>0</v>
      </c>
      <c r="AY154" s="79"/>
      <c r="AZ154" s="76"/>
      <c r="BA154" s="66" t="s">
        <v>34</v>
      </c>
    </row>
    <row r="155" spans="1:53">
      <c r="A155" s="627"/>
      <c r="B155" s="611"/>
      <c r="C155" s="613"/>
      <c r="D155" s="625"/>
      <c r="E155" s="629"/>
      <c r="F155" s="75" t="s">
        <v>35</v>
      </c>
      <c r="G155" s="78"/>
      <c r="H155" s="64">
        <f t="shared" si="337"/>
        <v>0</v>
      </c>
      <c r="I155" s="79"/>
      <c r="J155" s="78"/>
      <c r="K155" s="64">
        <f t="shared" si="338"/>
        <v>0</v>
      </c>
      <c r="L155" s="79"/>
      <c r="M155" s="78"/>
      <c r="N155" s="64">
        <f t="shared" si="339"/>
        <v>0</v>
      </c>
      <c r="O155" s="79"/>
      <c r="P155" s="78"/>
      <c r="Q155" s="64">
        <f>P155-R155</f>
        <v>0</v>
      </c>
      <c r="R155" s="79"/>
      <c r="S155" s="78"/>
      <c r="T155" s="64">
        <f t="shared" si="340"/>
        <v>0</v>
      </c>
      <c r="U155" s="79"/>
      <c r="V155" s="78"/>
      <c r="W155" s="64">
        <f t="shared" si="341"/>
        <v>0</v>
      </c>
      <c r="X155" s="93"/>
      <c r="Y155" s="78"/>
      <c r="Z155" s="64">
        <f t="shared" si="342"/>
        <v>0</v>
      </c>
      <c r="AA155" s="79"/>
      <c r="AB155" s="78"/>
      <c r="AC155" s="64">
        <f t="shared" si="343"/>
        <v>0</v>
      </c>
      <c r="AD155" s="79"/>
      <c r="AE155" s="78"/>
      <c r="AF155" s="64">
        <f t="shared" si="344"/>
        <v>0</v>
      </c>
      <c r="AG155" s="79"/>
      <c r="AH155" s="78"/>
      <c r="AI155" s="64">
        <f t="shared" si="345"/>
        <v>0</v>
      </c>
      <c r="AJ155" s="79"/>
      <c r="AK155" s="78"/>
      <c r="AL155" s="64">
        <f t="shared" si="346"/>
        <v>0</v>
      </c>
      <c r="AM155" s="79"/>
      <c r="AN155" s="78"/>
      <c r="AO155" s="64">
        <f t="shared" si="347"/>
        <v>0</v>
      </c>
      <c r="AP155" s="79"/>
      <c r="AQ155" s="78"/>
      <c r="AR155" s="64">
        <f t="shared" si="348"/>
        <v>0</v>
      </c>
      <c r="AS155" s="79"/>
      <c r="AT155" s="78"/>
      <c r="AU155" s="64">
        <f t="shared" si="349"/>
        <v>0</v>
      </c>
      <c r="AV155" s="79"/>
      <c r="AW155" s="78"/>
      <c r="AX155" s="64">
        <f t="shared" si="350"/>
        <v>0</v>
      </c>
      <c r="AY155" s="79"/>
      <c r="AZ155" s="76"/>
      <c r="BA155" s="67">
        <f>SUM(G154:G159,J154:J159,M154:M159,P154:P159,S154:S159,V154:V159,Y154:Y159,AB154:AB159,AE154:AE159,AH154:AH159,AK154:AK159,AZ154:AZ159,AN154:AN159,AQ154:AQ159)</f>
        <v>24296480</v>
      </c>
    </row>
    <row r="156" spans="1:53">
      <c r="A156" s="627"/>
      <c r="B156" s="611"/>
      <c r="C156" s="613"/>
      <c r="D156" s="625"/>
      <c r="E156" s="629"/>
      <c r="F156" s="75" t="s">
        <v>36</v>
      </c>
      <c r="G156" s="78"/>
      <c r="H156" s="64">
        <f t="shared" si="337"/>
        <v>0</v>
      </c>
      <c r="I156" s="79"/>
      <c r="J156" s="78"/>
      <c r="K156" s="64">
        <f t="shared" si="338"/>
        <v>0</v>
      </c>
      <c r="L156" s="79"/>
      <c r="M156" s="78"/>
      <c r="N156" s="64">
        <f t="shared" si="339"/>
        <v>0</v>
      </c>
      <c r="O156" s="79"/>
      <c r="P156" s="78"/>
      <c r="Q156" s="64">
        <f>P156-R156</f>
        <v>0</v>
      </c>
      <c r="R156" s="79"/>
      <c r="S156" s="78"/>
      <c r="T156" s="64">
        <f t="shared" si="340"/>
        <v>0</v>
      </c>
      <c r="U156" s="79"/>
      <c r="V156" s="78"/>
      <c r="W156" s="64">
        <f t="shared" si="341"/>
        <v>0</v>
      </c>
      <c r="X156" s="93"/>
      <c r="Y156" s="78"/>
      <c r="Z156" s="64">
        <f t="shared" si="342"/>
        <v>0</v>
      </c>
      <c r="AA156" s="79"/>
      <c r="AB156" s="131">
        <v>65080</v>
      </c>
      <c r="AC156" s="146">
        <f t="shared" si="343"/>
        <v>0</v>
      </c>
      <c r="AD156" s="133">
        <v>65080</v>
      </c>
      <c r="AE156" s="78"/>
      <c r="AF156" s="64">
        <f t="shared" si="344"/>
        <v>0</v>
      </c>
      <c r="AG156" s="79"/>
      <c r="AH156" s="78"/>
      <c r="AI156" s="64">
        <f t="shared" si="345"/>
        <v>0</v>
      </c>
      <c r="AJ156" s="79"/>
      <c r="AK156" s="78"/>
      <c r="AL156" s="64">
        <f t="shared" si="346"/>
        <v>0</v>
      </c>
      <c r="AM156" s="79"/>
      <c r="AN156" s="78"/>
      <c r="AO156" s="64">
        <f t="shared" si="347"/>
        <v>0</v>
      </c>
      <c r="AP156" s="79"/>
      <c r="AQ156" s="78"/>
      <c r="AR156" s="64">
        <f t="shared" si="348"/>
        <v>0</v>
      </c>
      <c r="AS156" s="79"/>
      <c r="AT156" s="78"/>
      <c r="AU156" s="64">
        <f t="shared" si="349"/>
        <v>0</v>
      </c>
      <c r="AV156" s="79"/>
      <c r="AW156" s="78"/>
      <c r="AX156" s="64">
        <f t="shared" si="350"/>
        <v>0</v>
      </c>
      <c r="AY156" s="79"/>
      <c r="AZ156" s="76"/>
      <c r="BA156" s="68" t="s">
        <v>37</v>
      </c>
    </row>
    <row r="157" spans="1:53">
      <c r="A157" s="627"/>
      <c r="B157" s="611"/>
      <c r="C157" s="613"/>
      <c r="D157" s="625"/>
      <c r="E157" s="629"/>
      <c r="F157" s="75" t="s">
        <v>38</v>
      </c>
      <c r="G157" s="78"/>
      <c r="H157" s="64">
        <f t="shared" si="337"/>
        <v>0</v>
      </c>
      <c r="I157" s="79"/>
      <c r="J157" s="78"/>
      <c r="K157" s="64">
        <f t="shared" si="338"/>
        <v>0</v>
      </c>
      <c r="L157" s="79"/>
      <c r="M157" s="78">
        <v>3200000</v>
      </c>
      <c r="N157" s="64">
        <f t="shared" si="339"/>
        <v>252800</v>
      </c>
      <c r="O157" s="79">
        <v>2947200</v>
      </c>
      <c r="P157" s="78"/>
      <c r="Q157" s="64">
        <v>0</v>
      </c>
      <c r="R157" s="79"/>
      <c r="S157" s="78"/>
      <c r="T157" s="64">
        <f t="shared" si="340"/>
        <v>0</v>
      </c>
      <c r="U157" s="79"/>
      <c r="V157" s="78"/>
      <c r="W157" s="64">
        <f t="shared" si="341"/>
        <v>0</v>
      </c>
      <c r="X157" s="93"/>
      <c r="Y157" s="78"/>
      <c r="Z157" s="64">
        <f t="shared" si="342"/>
        <v>0</v>
      </c>
      <c r="AA157" s="79"/>
      <c r="AB157" s="131">
        <v>779400</v>
      </c>
      <c r="AC157" s="146">
        <f t="shared" si="343"/>
        <v>0</v>
      </c>
      <c r="AD157" s="133">
        <v>779400</v>
      </c>
      <c r="AE157" s="78"/>
      <c r="AF157" s="64">
        <f t="shared" si="344"/>
        <v>0</v>
      </c>
      <c r="AG157" s="79"/>
      <c r="AH157" s="78"/>
      <c r="AI157" s="64">
        <f t="shared" si="345"/>
        <v>0</v>
      </c>
      <c r="AJ157" s="79"/>
      <c r="AK157" s="78"/>
      <c r="AL157" s="64">
        <f t="shared" si="346"/>
        <v>0</v>
      </c>
      <c r="AM157" s="79"/>
      <c r="AN157" s="78"/>
      <c r="AO157" s="64">
        <f t="shared" si="347"/>
        <v>0</v>
      </c>
      <c r="AP157" s="79"/>
      <c r="AQ157" s="78"/>
      <c r="AR157" s="64">
        <f t="shared" si="348"/>
        <v>0</v>
      </c>
      <c r="AS157" s="79"/>
      <c r="AT157" s="78"/>
      <c r="AU157" s="64">
        <f t="shared" si="349"/>
        <v>0</v>
      </c>
      <c r="AV157" s="79"/>
      <c r="AW157" s="78"/>
      <c r="AX157" s="64">
        <f t="shared" si="350"/>
        <v>0</v>
      </c>
      <c r="AY157" s="79"/>
      <c r="AZ157" s="76"/>
      <c r="BA157" s="67">
        <f>SUM(H154:H159,K154:K159,N154:N159,Q154:Q159,T154:T159,W154:W159,Z154:Z159,AC154:AC159,AF154:AF159,AI154:AI159,AL154:AL159,AO154:AO159,AR154:AR159)</f>
        <v>20504800</v>
      </c>
    </row>
    <row r="158" spans="1:53">
      <c r="A158" s="627"/>
      <c r="B158" s="611"/>
      <c r="C158" s="613"/>
      <c r="D158" s="625"/>
      <c r="E158" s="629"/>
      <c r="F158" s="75" t="s">
        <v>39</v>
      </c>
      <c r="G158" s="78"/>
      <c r="H158" s="64">
        <f t="shared" si="337"/>
        <v>0</v>
      </c>
      <c r="I158" s="79"/>
      <c r="J158" s="78"/>
      <c r="K158" s="64">
        <f t="shared" si="338"/>
        <v>0</v>
      </c>
      <c r="L158" s="79"/>
      <c r="M158" s="78"/>
      <c r="N158" s="64">
        <f t="shared" si="339"/>
        <v>0</v>
      </c>
      <c r="O158" s="79"/>
      <c r="P158" s="78"/>
      <c r="Q158" s="64">
        <f t="shared" ref="Q158:Q159" si="351">P158-R158</f>
        <v>0</v>
      </c>
      <c r="R158" s="79"/>
      <c r="S158" s="78"/>
      <c r="T158" s="64">
        <f t="shared" si="340"/>
        <v>0</v>
      </c>
      <c r="U158" s="79"/>
      <c r="V158" s="78"/>
      <c r="W158" s="64">
        <f t="shared" si="341"/>
        <v>0</v>
      </c>
      <c r="X158" s="93"/>
      <c r="Y158" s="78"/>
      <c r="Z158" s="64">
        <f t="shared" si="342"/>
        <v>0</v>
      </c>
      <c r="AA158" s="79"/>
      <c r="AB158" s="78"/>
      <c r="AC158" s="64">
        <f t="shared" si="343"/>
        <v>0</v>
      </c>
      <c r="AD158" s="79"/>
      <c r="AE158" s="131"/>
      <c r="AF158" s="132">
        <f t="shared" si="344"/>
        <v>0</v>
      </c>
      <c r="AG158" s="133"/>
      <c r="AH158" s="131"/>
      <c r="AI158" s="132">
        <f t="shared" si="345"/>
        <v>0</v>
      </c>
      <c r="AJ158" s="133"/>
      <c r="AK158" s="131">
        <v>2098400</v>
      </c>
      <c r="AL158" s="132">
        <f t="shared" si="346"/>
        <v>2098400</v>
      </c>
      <c r="AM158" s="133"/>
      <c r="AN158" s="78"/>
      <c r="AO158" s="64">
        <f t="shared" si="347"/>
        <v>0</v>
      </c>
      <c r="AP158" s="79"/>
      <c r="AQ158" s="78"/>
      <c r="AR158" s="64">
        <f t="shared" si="348"/>
        <v>0</v>
      </c>
      <c r="AS158" s="79"/>
      <c r="AT158" s="78"/>
      <c r="AU158" s="64">
        <f t="shared" si="349"/>
        <v>0</v>
      </c>
      <c r="AV158" s="79"/>
      <c r="AW158" s="78"/>
      <c r="AX158" s="64">
        <f t="shared" si="350"/>
        <v>0</v>
      </c>
      <c r="AY158" s="79"/>
      <c r="AZ158" s="76"/>
      <c r="BA158" s="68" t="s">
        <v>40</v>
      </c>
    </row>
    <row r="159" spans="1:53">
      <c r="A159" s="741"/>
      <c r="B159" s="742"/>
      <c r="C159" s="743"/>
      <c r="D159" s="744"/>
      <c r="E159" s="745"/>
      <c r="F159" s="75" t="s">
        <v>42</v>
      </c>
      <c r="G159" s="78"/>
      <c r="H159" s="64">
        <f t="shared" si="337"/>
        <v>0</v>
      </c>
      <c r="I159" s="79"/>
      <c r="J159" s="78"/>
      <c r="K159" s="64">
        <f t="shared" si="338"/>
        <v>0</v>
      </c>
      <c r="L159" s="79"/>
      <c r="M159" s="78"/>
      <c r="N159" s="64">
        <f t="shared" si="339"/>
        <v>0</v>
      </c>
      <c r="O159" s="79"/>
      <c r="P159" s="78"/>
      <c r="Q159" s="64">
        <f t="shared" si="351"/>
        <v>0</v>
      </c>
      <c r="R159" s="79"/>
      <c r="S159" s="78"/>
      <c r="T159" s="64">
        <f t="shared" si="340"/>
        <v>0</v>
      </c>
      <c r="U159" s="79"/>
      <c r="V159" s="78"/>
      <c r="W159" s="64">
        <f t="shared" si="341"/>
        <v>0</v>
      </c>
      <c r="X159" s="93"/>
      <c r="Y159" s="78"/>
      <c r="Z159" s="64">
        <f t="shared" si="342"/>
        <v>0</v>
      </c>
      <c r="AA159" s="79"/>
      <c r="AB159" s="78"/>
      <c r="AC159" s="64">
        <f t="shared" si="343"/>
        <v>0</v>
      </c>
      <c r="AD159" s="79"/>
      <c r="AE159" s="78"/>
      <c r="AF159" s="64">
        <f t="shared" si="344"/>
        <v>0</v>
      </c>
      <c r="AG159" s="79"/>
      <c r="AH159" s="78"/>
      <c r="AI159" s="64">
        <f t="shared" si="345"/>
        <v>0</v>
      </c>
      <c r="AJ159" s="79"/>
      <c r="AK159" s="131"/>
      <c r="AL159" s="132">
        <f t="shared" si="346"/>
        <v>0</v>
      </c>
      <c r="AM159" s="133"/>
      <c r="AN159" s="131">
        <v>18153600</v>
      </c>
      <c r="AO159" s="132">
        <f t="shared" si="347"/>
        <v>18153600</v>
      </c>
      <c r="AP159" s="133"/>
      <c r="AQ159" s="78"/>
      <c r="AR159" s="64">
        <f t="shared" si="348"/>
        <v>0</v>
      </c>
      <c r="AS159" s="79"/>
      <c r="AT159" s="78"/>
      <c r="AU159" s="64">
        <f t="shared" si="349"/>
        <v>0</v>
      </c>
      <c r="AV159" s="79"/>
      <c r="AW159" s="78"/>
      <c r="AX159" s="64">
        <f t="shared" si="350"/>
        <v>0</v>
      </c>
      <c r="AY159" s="79"/>
      <c r="AZ159" s="76"/>
      <c r="BA159" s="67">
        <f>SUM(I154:I159,L154:L159,O154:O159,R154:R159,U154:U159,X154:X159,AA154:AA159,AD154:AD159,AG154:AG159,AJ154:AJ159,AM154:AM159,AP154:AP159,AS154:AS159)</f>
        <v>3791680</v>
      </c>
    </row>
    <row r="160" spans="1:53" ht="15" customHeight="1">
      <c r="A160" s="445" t="s">
        <v>24</v>
      </c>
      <c r="B160" s="447" t="s">
        <v>20</v>
      </c>
      <c r="C160" s="447" t="s">
        <v>21</v>
      </c>
      <c r="D160" s="447" t="s">
        <v>212</v>
      </c>
      <c r="E160" s="447" t="s">
        <v>23</v>
      </c>
      <c r="F160" s="485" t="s">
        <v>25</v>
      </c>
      <c r="G160" s="434" t="s">
        <v>26</v>
      </c>
      <c r="H160" s="436" t="s">
        <v>27</v>
      </c>
      <c r="I160" s="438" t="s">
        <v>28</v>
      </c>
      <c r="J160" s="434" t="s">
        <v>26</v>
      </c>
      <c r="K160" s="436" t="s">
        <v>27</v>
      </c>
      <c r="L160" s="438" t="s">
        <v>28</v>
      </c>
      <c r="M160" s="434" t="s">
        <v>26</v>
      </c>
      <c r="N160" s="436" t="s">
        <v>27</v>
      </c>
      <c r="O160" s="438" t="s">
        <v>28</v>
      </c>
      <c r="P160" s="434" t="s">
        <v>26</v>
      </c>
      <c r="Q160" s="436" t="s">
        <v>27</v>
      </c>
      <c r="R160" s="438" t="s">
        <v>28</v>
      </c>
      <c r="S160" s="434" t="s">
        <v>26</v>
      </c>
      <c r="T160" s="436" t="s">
        <v>27</v>
      </c>
      <c r="U160" s="438" t="s">
        <v>28</v>
      </c>
      <c r="V160" s="434" t="s">
        <v>26</v>
      </c>
      <c r="W160" s="436" t="s">
        <v>27</v>
      </c>
      <c r="X160" s="486" t="s">
        <v>28</v>
      </c>
      <c r="Y160" s="434" t="s">
        <v>26</v>
      </c>
      <c r="Z160" s="436" t="s">
        <v>27</v>
      </c>
      <c r="AA160" s="438" t="s">
        <v>28</v>
      </c>
      <c r="AB160" s="434" t="s">
        <v>26</v>
      </c>
      <c r="AC160" s="436" t="s">
        <v>27</v>
      </c>
      <c r="AD160" s="438" t="s">
        <v>28</v>
      </c>
      <c r="AE160" s="434" t="s">
        <v>26</v>
      </c>
      <c r="AF160" s="436" t="s">
        <v>27</v>
      </c>
      <c r="AG160" s="438" t="s">
        <v>28</v>
      </c>
      <c r="AH160" s="434" t="s">
        <v>26</v>
      </c>
      <c r="AI160" s="436" t="s">
        <v>27</v>
      </c>
      <c r="AJ160" s="438" t="s">
        <v>28</v>
      </c>
      <c r="AK160" s="434" t="s">
        <v>26</v>
      </c>
      <c r="AL160" s="436" t="s">
        <v>27</v>
      </c>
      <c r="AM160" s="438" t="s">
        <v>28</v>
      </c>
      <c r="AN160" s="434" t="s">
        <v>26</v>
      </c>
      <c r="AO160" s="436" t="s">
        <v>27</v>
      </c>
      <c r="AP160" s="438" t="s">
        <v>28</v>
      </c>
      <c r="AQ160" s="434" t="s">
        <v>26</v>
      </c>
      <c r="AR160" s="436" t="s">
        <v>27</v>
      </c>
      <c r="AS160" s="438" t="s">
        <v>28</v>
      </c>
      <c r="AT160" s="434" t="s">
        <v>26</v>
      </c>
      <c r="AU160" s="436" t="s">
        <v>27</v>
      </c>
      <c r="AV160" s="438" t="s">
        <v>28</v>
      </c>
      <c r="AW160" s="434" t="s">
        <v>26</v>
      </c>
      <c r="AX160" s="436" t="s">
        <v>27</v>
      </c>
      <c r="AY160" s="438" t="s">
        <v>28</v>
      </c>
      <c r="AZ160" s="488" t="s">
        <v>26</v>
      </c>
      <c r="BA160" s="440" t="s">
        <v>29</v>
      </c>
    </row>
    <row r="161" spans="1:53" ht="15" customHeight="1">
      <c r="A161" s="626" t="s">
        <v>215</v>
      </c>
      <c r="B161" s="610" t="s">
        <v>350</v>
      </c>
      <c r="C161" s="612">
        <v>2232</v>
      </c>
      <c r="D161" s="624" t="s">
        <v>351</v>
      </c>
      <c r="E161" s="628" t="s">
        <v>352</v>
      </c>
      <c r="F161" s="75" t="s">
        <v>33</v>
      </c>
      <c r="G161" s="78"/>
      <c r="H161" s="64">
        <f t="shared" ref="H161:H166" si="352">G161-I161</f>
        <v>0</v>
      </c>
      <c r="I161" s="79"/>
      <c r="J161" s="78"/>
      <c r="K161" s="64">
        <f t="shared" ref="K161:K166" si="353">J161-L161</f>
        <v>0</v>
      </c>
      <c r="L161" s="79"/>
      <c r="M161" s="78"/>
      <c r="N161" s="64">
        <f t="shared" ref="N161:N166" si="354">M161-O161</f>
        <v>0</v>
      </c>
      <c r="O161" s="79"/>
      <c r="P161" s="78"/>
      <c r="Q161" s="64">
        <f t="shared" ref="Q161:Q166" si="355">P161-R161</f>
        <v>0</v>
      </c>
      <c r="R161" s="79"/>
      <c r="S161" s="78"/>
      <c r="T161" s="64">
        <f t="shared" ref="T161:T166" si="356">S161-U161</f>
        <v>0</v>
      </c>
      <c r="U161" s="79"/>
      <c r="V161" s="78"/>
      <c r="W161" s="64">
        <f t="shared" ref="W161:W166" si="357">V161-X161</f>
        <v>0</v>
      </c>
      <c r="X161" s="93"/>
      <c r="Y161" s="78"/>
      <c r="Z161" s="64">
        <f t="shared" ref="Z161:Z166" si="358">Y161-AA161</f>
        <v>0</v>
      </c>
      <c r="AA161" s="79"/>
      <c r="AB161" s="78"/>
      <c r="AC161" s="64">
        <f t="shared" ref="AC161:AC166" si="359">AB161-AD161</f>
        <v>0</v>
      </c>
      <c r="AD161" s="79"/>
      <c r="AE161" s="78"/>
      <c r="AF161" s="64">
        <f t="shared" ref="AF161:AF166" si="360">AE161-AG161</f>
        <v>0</v>
      </c>
      <c r="AG161" s="79"/>
      <c r="AH161" s="78"/>
      <c r="AI161" s="64">
        <f t="shared" ref="AI161:AI166" si="361">AH161-AJ161</f>
        <v>0</v>
      </c>
      <c r="AJ161" s="79"/>
      <c r="AK161" s="78"/>
      <c r="AL161" s="64">
        <f t="shared" ref="AL161:AL166" si="362">AK161-AM161</f>
        <v>0</v>
      </c>
      <c r="AM161" s="79"/>
      <c r="AN161" s="78"/>
      <c r="AO161" s="64">
        <f t="shared" ref="AO161:AO166" si="363">AN161-AP161</f>
        <v>0</v>
      </c>
      <c r="AP161" s="79"/>
      <c r="AQ161" s="78"/>
      <c r="AR161" s="64">
        <f t="shared" ref="AR161:AR166" si="364">AQ161-AS161</f>
        <v>0</v>
      </c>
      <c r="AS161" s="79"/>
      <c r="AT161" s="78"/>
      <c r="AU161" s="64">
        <f t="shared" ref="AU161:AU166" si="365">AT161-AV161</f>
        <v>0</v>
      </c>
      <c r="AV161" s="79"/>
      <c r="AW161" s="78"/>
      <c r="AX161" s="64">
        <f t="shared" ref="AX161:AX166" si="366">AW161-AY161</f>
        <v>0</v>
      </c>
      <c r="AY161" s="79"/>
      <c r="AZ161" s="76"/>
      <c r="BA161" s="66" t="s">
        <v>34</v>
      </c>
    </row>
    <row r="162" spans="1:53" ht="15" customHeight="1">
      <c r="A162" s="627"/>
      <c r="B162" s="611"/>
      <c r="C162" s="613"/>
      <c r="D162" s="625"/>
      <c r="E162" s="629"/>
      <c r="F162" s="75" t="s">
        <v>35</v>
      </c>
      <c r="G162" s="78"/>
      <c r="H162" s="64">
        <f t="shared" si="352"/>
        <v>0</v>
      </c>
      <c r="I162" s="79"/>
      <c r="J162" s="78"/>
      <c r="K162" s="64">
        <f t="shared" si="353"/>
        <v>0</v>
      </c>
      <c r="L162" s="79"/>
      <c r="M162" s="78"/>
      <c r="N162" s="64">
        <f t="shared" si="354"/>
        <v>0</v>
      </c>
      <c r="O162" s="79"/>
      <c r="P162" s="78"/>
      <c r="Q162" s="64">
        <f t="shared" si="355"/>
        <v>0</v>
      </c>
      <c r="R162" s="79"/>
      <c r="S162" s="78"/>
      <c r="T162" s="64">
        <f t="shared" si="356"/>
        <v>0</v>
      </c>
      <c r="U162" s="79"/>
      <c r="V162" s="78"/>
      <c r="W162" s="64">
        <f t="shared" si="357"/>
        <v>0</v>
      </c>
      <c r="X162" s="93"/>
      <c r="Y162" s="78"/>
      <c r="Z162" s="64">
        <f t="shared" si="358"/>
        <v>0</v>
      </c>
      <c r="AA162" s="79"/>
      <c r="AB162" s="78"/>
      <c r="AC162" s="64">
        <f t="shared" si="359"/>
        <v>0</v>
      </c>
      <c r="AD162" s="79"/>
      <c r="AE162" s="78"/>
      <c r="AF162" s="64">
        <f t="shared" si="360"/>
        <v>0</v>
      </c>
      <c r="AG162" s="79"/>
      <c r="AH162" s="78"/>
      <c r="AI162" s="64">
        <f t="shared" si="361"/>
        <v>0</v>
      </c>
      <c r="AJ162" s="79"/>
      <c r="AK162" s="78"/>
      <c r="AL162" s="64">
        <f t="shared" si="362"/>
        <v>0</v>
      </c>
      <c r="AM162" s="79"/>
      <c r="AN162" s="78"/>
      <c r="AO162" s="64">
        <f t="shared" si="363"/>
        <v>0</v>
      </c>
      <c r="AP162" s="79"/>
      <c r="AQ162" s="78"/>
      <c r="AR162" s="64">
        <f t="shared" si="364"/>
        <v>0</v>
      </c>
      <c r="AS162" s="79"/>
      <c r="AT162" s="78"/>
      <c r="AU162" s="64">
        <f t="shared" si="365"/>
        <v>0</v>
      </c>
      <c r="AV162" s="79"/>
      <c r="AW162" s="78"/>
      <c r="AX162" s="64">
        <f t="shared" si="366"/>
        <v>0</v>
      </c>
      <c r="AY162" s="79"/>
      <c r="AZ162" s="76"/>
      <c r="BA162" s="67">
        <f>SUM(G161:G166,J161:J166,M161:M166,P161:P166,S161:S166,V161:V166,Y161:Y166,AB161:AB166,AE161:AE166,AH161:AH166,AK161:AK166,AZ161:AZ166,AN161:AN166,AQ161:AQ166)</f>
        <v>7880000</v>
      </c>
    </row>
    <row r="163" spans="1:53" ht="15" customHeight="1">
      <c r="A163" s="627"/>
      <c r="B163" s="611"/>
      <c r="C163" s="613"/>
      <c r="D163" s="625"/>
      <c r="E163" s="629"/>
      <c r="F163" s="75" t="s">
        <v>36</v>
      </c>
      <c r="G163" s="78">
        <v>1280000</v>
      </c>
      <c r="H163" s="64">
        <f t="shared" si="352"/>
        <v>0</v>
      </c>
      <c r="I163" s="79">
        <v>1280000</v>
      </c>
      <c r="J163" s="78"/>
      <c r="K163" s="64">
        <f t="shared" si="353"/>
        <v>0</v>
      </c>
      <c r="L163" s="79"/>
      <c r="M163" s="78"/>
      <c r="N163" s="64">
        <f t="shared" si="354"/>
        <v>0</v>
      </c>
      <c r="O163" s="79"/>
      <c r="P163" s="78"/>
      <c r="Q163" s="64">
        <f t="shared" si="355"/>
        <v>0</v>
      </c>
      <c r="R163" s="79"/>
      <c r="S163" s="78"/>
      <c r="T163" s="64">
        <f t="shared" si="356"/>
        <v>0</v>
      </c>
      <c r="U163" s="79"/>
      <c r="V163" s="78"/>
      <c r="W163" s="64">
        <f t="shared" si="357"/>
        <v>0</v>
      </c>
      <c r="X163" s="93"/>
      <c r="Y163" s="78"/>
      <c r="Z163" s="64">
        <f t="shared" si="358"/>
        <v>0</v>
      </c>
      <c r="AA163" s="79"/>
      <c r="AB163" s="78"/>
      <c r="AC163" s="64">
        <f t="shared" si="359"/>
        <v>0</v>
      </c>
      <c r="AD163" s="79"/>
      <c r="AE163" s="78"/>
      <c r="AF163" s="64">
        <f t="shared" si="360"/>
        <v>0</v>
      </c>
      <c r="AG163" s="79"/>
      <c r="AH163" s="78"/>
      <c r="AI163" s="64">
        <f t="shared" si="361"/>
        <v>0</v>
      </c>
      <c r="AJ163" s="79"/>
      <c r="AK163" s="78"/>
      <c r="AL163" s="64">
        <f t="shared" si="362"/>
        <v>0</v>
      </c>
      <c r="AM163" s="79"/>
      <c r="AN163" s="78"/>
      <c r="AO163" s="64">
        <f t="shared" si="363"/>
        <v>0</v>
      </c>
      <c r="AP163" s="79"/>
      <c r="AQ163" s="78"/>
      <c r="AR163" s="64">
        <f t="shared" si="364"/>
        <v>0</v>
      </c>
      <c r="AS163" s="79"/>
      <c r="AT163" s="78"/>
      <c r="AU163" s="64">
        <f t="shared" si="365"/>
        <v>0</v>
      </c>
      <c r="AV163" s="79"/>
      <c r="AW163" s="78"/>
      <c r="AX163" s="64">
        <f t="shared" si="366"/>
        <v>0</v>
      </c>
      <c r="AY163" s="79"/>
      <c r="AZ163" s="76"/>
      <c r="BA163" s="68" t="s">
        <v>37</v>
      </c>
    </row>
    <row r="164" spans="1:53" ht="15" customHeight="1">
      <c r="A164" s="627"/>
      <c r="B164" s="611"/>
      <c r="C164" s="613"/>
      <c r="D164" s="625"/>
      <c r="E164" s="629"/>
      <c r="F164" s="75" t="s">
        <v>38</v>
      </c>
      <c r="G164" s="78"/>
      <c r="H164" s="64">
        <f t="shared" si="352"/>
        <v>0</v>
      </c>
      <c r="I164" s="79"/>
      <c r="J164" s="78"/>
      <c r="K164" s="64">
        <f t="shared" si="353"/>
        <v>0</v>
      </c>
      <c r="L164" s="79"/>
      <c r="M164" s="78"/>
      <c r="N164" s="64">
        <f t="shared" si="354"/>
        <v>0</v>
      </c>
      <c r="O164" s="79"/>
      <c r="P164" s="78"/>
      <c r="Q164" s="64">
        <f t="shared" si="355"/>
        <v>0</v>
      </c>
      <c r="R164" s="79"/>
      <c r="S164" s="78"/>
      <c r="T164" s="64">
        <f t="shared" si="356"/>
        <v>0</v>
      </c>
      <c r="U164" s="79"/>
      <c r="V164" s="78"/>
      <c r="W164" s="64">
        <f t="shared" si="357"/>
        <v>0</v>
      </c>
      <c r="X164" s="93"/>
      <c r="Y164" s="78"/>
      <c r="Z164" s="64">
        <f t="shared" si="358"/>
        <v>0</v>
      </c>
      <c r="AA164" s="79"/>
      <c r="AB164" s="78"/>
      <c r="AC164" s="64">
        <f t="shared" si="359"/>
        <v>0</v>
      </c>
      <c r="AD164" s="79"/>
      <c r="AE164" s="78"/>
      <c r="AF164" s="64">
        <f t="shared" si="360"/>
        <v>0</v>
      </c>
      <c r="AG164" s="79"/>
      <c r="AH164" s="78"/>
      <c r="AI164" s="64">
        <f t="shared" si="361"/>
        <v>0</v>
      </c>
      <c r="AJ164" s="79"/>
      <c r="AK164" s="78"/>
      <c r="AL164" s="64">
        <f t="shared" si="362"/>
        <v>0</v>
      </c>
      <c r="AM164" s="79"/>
      <c r="AN164" s="78"/>
      <c r="AO164" s="64">
        <f t="shared" si="363"/>
        <v>0</v>
      </c>
      <c r="AP164" s="79"/>
      <c r="AQ164" s="78"/>
      <c r="AR164" s="64">
        <f t="shared" si="364"/>
        <v>0</v>
      </c>
      <c r="AS164" s="79"/>
      <c r="AT164" s="78"/>
      <c r="AU164" s="64">
        <f t="shared" si="365"/>
        <v>0</v>
      </c>
      <c r="AV164" s="79"/>
      <c r="AW164" s="78"/>
      <c r="AX164" s="64">
        <f t="shared" si="366"/>
        <v>0</v>
      </c>
      <c r="AY164" s="79"/>
      <c r="AZ164" s="76"/>
      <c r="BA164" s="67">
        <f>SUM(H161:H166,K161:K166,N161:N166,Q161:Q166,T161:T166,W161:W166,Z161:Z166,AC161:AC166,AF161:AF166,AI161:AI166,AL161:AL166,AO161:AO166,AR161:AR166)</f>
        <v>515882</v>
      </c>
    </row>
    <row r="165" spans="1:53" ht="15" customHeight="1">
      <c r="A165" s="627"/>
      <c r="B165" s="611"/>
      <c r="C165" s="613"/>
      <c r="D165" s="625"/>
      <c r="E165" s="629"/>
      <c r="F165" s="75" t="s">
        <v>39</v>
      </c>
      <c r="G165" s="78"/>
      <c r="H165" s="64">
        <f t="shared" si="352"/>
        <v>0</v>
      </c>
      <c r="I165" s="79"/>
      <c r="J165" s="78"/>
      <c r="K165" s="64">
        <f t="shared" si="353"/>
        <v>0</v>
      </c>
      <c r="L165" s="79"/>
      <c r="M165" s="78"/>
      <c r="N165" s="64">
        <f t="shared" si="354"/>
        <v>0</v>
      </c>
      <c r="O165" s="79"/>
      <c r="P165" s="78"/>
      <c r="Q165" s="64">
        <f t="shared" si="355"/>
        <v>0</v>
      </c>
      <c r="R165" s="79"/>
      <c r="S165" s="78"/>
      <c r="T165" s="64">
        <f t="shared" si="356"/>
        <v>0</v>
      </c>
      <c r="U165" s="79"/>
      <c r="V165" s="78"/>
      <c r="W165" s="64">
        <f t="shared" si="357"/>
        <v>0</v>
      </c>
      <c r="X165" s="93"/>
      <c r="Y165" s="78"/>
      <c r="Z165" s="64">
        <f t="shared" si="358"/>
        <v>0</v>
      </c>
      <c r="AA165" s="79"/>
      <c r="AB165" s="78"/>
      <c r="AC165" s="64">
        <f t="shared" si="359"/>
        <v>0</v>
      </c>
      <c r="AD165" s="79"/>
      <c r="AE165" s="78"/>
      <c r="AF165" s="64">
        <f t="shared" si="360"/>
        <v>0</v>
      </c>
      <c r="AG165" s="79"/>
      <c r="AH165" s="78"/>
      <c r="AI165" s="64">
        <f t="shared" si="361"/>
        <v>0</v>
      </c>
      <c r="AJ165" s="79"/>
      <c r="AK165" s="78"/>
      <c r="AL165" s="64">
        <f t="shared" si="362"/>
        <v>0</v>
      </c>
      <c r="AM165" s="79"/>
      <c r="AN165" s="78"/>
      <c r="AO165" s="64">
        <f t="shared" si="363"/>
        <v>0</v>
      </c>
      <c r="AP165" s="79"/>
      <c r="AQ165" s="78"/>
      <c r="AR165" s="64">
        <f t="shared" si="364"/>
        <v>0</v>
      </c>
      <c r="AS165" s="79"/>
      <c r="AT165" s="78"/>
      <c r="AU165" s="64">
        <f t="shared" si="365"/>
        <v>0</v>
      </c>
      <c r="AV165" s="79"/>
      <c r="AW165" s="78"/>
      <c r="AX165" s="64">
        <f t="shared" si="366"/>
        <v>0</v>
      </c>
      <c r="AY165" s="79"/>
      <c r="AZ165" s="76"/>
      <c r="BA165" s="68" t="s">
        <v>40</v>
      </c>
    </row>
    <row r="166" spans="1:53" ht="15" customHeight="1">
      <c r="A166" s="741"/>
      <c r="B166" s="742"/>
      <c r="C166" s="743"/>
      <c r="D166" s="744"/>
      <c r="E166" s="745"/>
      <c r="F166" s="75" t="s">
        <v>42</v>
      </c>
      <c r="G166" s="78"/>
      <c r="H166" s="64">
        <f t="shared" si="352"/>
        <v>0</v>
      </c>
      <c r="I166" s="79"/>
      <c r="J166" s="78">
        <v>4000000</v>
      </c>
      <c r="K166" s="64">
        <f t="shared" si="353"/>
        <v>415882</v>
      </c>
      <c r="L166" s="79">
        <v>3584118</v>
      </c>
      <c r="M166" s="78">
        <v>1100000</v>
      </c>
      <c r="N166" s="64">
        <f t="shared" si="354"/>
        <v>100000</v>
      </c>
      <c r="O166" s="79">
        <v>1000000</v>
      </c>
      <c r="P166" s="78">
        <v>1500000</v>
      </c>
      <c r="Q166" s="64">
        <f t="shared" si="355"/>
        <v>0</v>
      </c>
      <c r="R166" s="79">
        <v>1500000</v>
      </c>
      <c r="S166" s="78"/>
      <c r="T166" s="64">
        <f t="shared" si="356"/>
        <v>0</v>
      </c>
      <c r="U166" s="79"/>
      <c r="V166" s="78"/>
      <c r="W166" s="64">
        <f t="shared" si="357"/>
        <v>0</v>
      </c>
      <c r="X166" s="93"/>
      <c r="Y166" s="78"/>
      <c r="Z166" s="64">
        <f t="shared" si="358"/>
        <v>0</v>
      </c>
      <c r="AA166" s="79"/>
      <c r="AB166" s="78"/>
      <c r="AC166" s="64">
        <f t="shared" si="359"/>
        <v>0</v>
      </c>
      <c r="AD166" s="79"/>
      <c r="AE166" s="78"/>
      <c r="AF166" s="64">
        <f t="shared" si="360"/>
        <v>0</v>
      </c>
      <c r="AG166" s="79"/>
      <c r="AH166" s="78"/>
      <c r="AI166" s="64">
        <f t="shared" si="361"/>
        <v>0</v>
      </c>
      <c r="AJ166" s="79"/>
      <c r="AK166" s="78"/>
      <c r="AL166" s="64">
        <f t="shared" si="362"/>
        <v>0</v>
      </c>
      <c r="AM166" s="79"/>
      <c r="AN166" s="78"/>
      <c r="AO166" s="64">
        <f t="shared" si="363"/>
        <v>0</v>
      </c>
      <c r="AP166" s="79"/>
      <c r="AQ166" s="78"/>
      <c r="AR166" s="64">
        <f t="shared" si="364"/>
        <v>0</v>
      </c>
      <c r="AS166" s="79"/>
      <c r="AT166" s="78"/>
      <c r="AU166" s="64">
        <f t="shared" si="365"/>
        <v>0</v>
      </c>
      <c r="AV166" s="79"/>
      <c r="AW166" s="78"/>
      <c r="AX166" s="64">
        <f t="shared" si="366"/>
        <v>0</v>
      </c>
      <c r="AY166" s="79"/>
      <c r="AZ166" s="76"/>
      <c r="BA166" s="67">
        <f>SUM(I161:I166,L161:L166,O161:O166,R161:R166,U161:U166,X161:X166,AA161:AA166,AD161:AD166,AG161:AG166,AJ161:AJ166,AM161:AM166,AP161:AP166,AS161:AS166)</f>
        <v>7364118</v>
      </c>
    </row>
    <row r="167" spans="1:53" ht="15" customHeight="1">
      <c r="A167" s="445" t="s">
        <v>24</v>
      </c>
      <c r="B167" s="447" t="s">
        <v>20</v>
      </c>
      <c r="C167" s="447" t="s">
        <v>21</v>
      </c>
      <c r="D167" s="447" t="s">
        <v>212</v>
      </c>
      <c r="E167" s="447" t="s">
        <v>23</v>
      </c>
      <c r="F167" s="485" t="s">
        <v>25</v>
      </c>
      <c r="G167" s="434" t="s">
        <v>26</v>
      </c>
      <c r="H167" s="436" t="s">
        <v>27</v>
      </c>
      <c r="I167" s="438" t="s">
        <v>28</v>
      </c>
      <c r="J167" s="434" t="s">
        <v>26</v>
      </c>
      <c r="K167" s="436" t="s">
        <v>27</v>
      </c>
      <c r="L167" s="438" t="s">
        <v>28</v>
      </c>
      <c r="M167" s="434" t="s">
        <v>26</v>
      </c>
      <c r="N167" s="436" t="s">
        <v>27</v>
      </c>
      <c r="O167" s="438" t="s">
        <v>28</v>
      </c>
      <c r="P167" s="434" t="s">
        <v>26</v>
      </c>
      <c r="Q167" s="436" t="s">
        <v>27</v>
      </c>
      <c r="R167" s="438" t="s">
        <v>28</v>
      </c>
      <c r="S167" s="434" t="s">
        <v>26</v>
      </c>
      <c r="T167" s="436" t="s">
        <v>27</v>
      </c>
      <c r="U167" s="438" t="s">
        <v>28</v>
      </c>
      <c r="V167" s="434" t="s">
        <v>26</v>
      </c>
      <c r="W167" s="436" t="s">
        <v>27</v>
      </c>
      <c r="X167" s="486" t="s">
        <v>28</v>
      </c>
      <c r="Y167" s="434" t="s">
        <v>26</v>
      </c>
      <c r="Z167" s="436" t="s">
        <v>27</v>
      </c>
      <c r="AA167" s="438" t="s">
        <v>28</v>
      </c>
      <c r="AB167" s="434" t="s">
        <v>26</v>
      </c>
      <c r="AC167" s="436" t="s">
        <v>27</v>
      </c>
      <c r="AD167" s="438" t="s">
        <v>28</v>
      </c>
      <c r="AE167" s="434" t="s">
        <v>26</v>
      </c>
      <c r="AF167" s="436" t="s">
        <v>27</v>
      </c>
      <c r="AG167" s="438" t="s">
        <v>28</v>
      </c>
      <c r="AH167" s="434" t="s">
        <v>26</v>
      </c>
      <c r="AI167" s="436" t="s">
        <v>27</v>
      </c>
      <c r="AJ167" s="438" t="s">
        <v>28</v>
      </c>
      <c r="AK167" s="434" t="s">
        <v>26</v>
      </c>
      <c r="AL167" s="436" t="s">
        <v>27</v>
      </c>
      <c r="AM167" s="438" t="s">
        <v>28</v>
      </c>
      <c r="AN167" s="434" t="s">
        <v>26</v>
      </c>
      <c r="AO167" s="436" t="s">
        <v>27</v>
      </c>
      <c r="AP167" s="438" t="s">
        <v>28</v>
      </c>
      <c r="AQ167" s="434" t="s">
        <v>26</v>
      </c>
      <c r="AR167" s="436" t="s">
        <v>27</v>
      </c>
      <c r="AS167" s="438" t="s">
        <v>28</v>
      </c>
      <c r="AT167" s="434" t="s">
        <v>26</v>
      </c>
      <c r="AU167" s="436" t="s">
        <v>27</v>
      </c>
      <c r="AV167" s="438" t="s">
        <v>28</v>
      </c>
      <c r="AW167" s="434" t="s">
        <v>26</v>
      </c>
      <c r="AX167" s="436" t="s">
        <v>27</v>
      </c>
      <c r="AY167" s="438" t="s">
        <v>28</v>
      </c>
      <c r="AZ167" s="488" t="s">
        <v>26</v>
      </c>
      <c r="BA167" s="440" t="s">
        <v>29</v>
      </c>
    </row>
    <row r="168" spans="1:53" ht="51.75" customHeight="1">
      <c r="A168" s="469" t="s">
        <v>353</v>
      </c>
      <c r="B168" s="479" t="s">
        <v>354</v>
      </c>
      <c r="C168" s="470">
        <v>2387</v>
      </c>
      <c r="D168" s="489" t="s">
        <v>355</v>
      </c>
      <c r="E168" s="472" t="s">
        <v>356</v>
      </c>
      <c r="F168" s="75" t="s">
        <v>33</v>
      </c>
      <c r="G168" s="78"/>
      <c r="H168" s="64">
        <f>G168-I168</f>
        <v>0</v>
      </c>
      <c r="I168" s="79"/>
      <c r="J168" s="78">
        <v>352000</v>
      </c>
      <c r="K168" s="64">
        <f t="shared" ref="K168" si="367">J168-L168</f>
        <v>0</v>
      </c>
      <c r="L168" s="79">
        <v>352000</v>
      </c>
      <c r="M168" s="78"/>
      <c r="N168" s="64">
        <f t="shared" ref="N168" si="368">M168-O168</f>
        <v>0</v>
      </c>
      <c r="O168" s="79"/>
      <c r="P168" s="78"/>
      <c r="Q168" s="64">
        <f t="shared" ref="Q168" si="369">P168-R168</f>
        <v>0</v>
      </c>
      <c r="R168" s="79"/>
      <c r="S168" s="78"/>
      <c r="T168" s="64">
        <f t="shared" ref="T168" si="370">S168-U168</f>
        <v>0</v>
      </c>
      <c r="U168" s="79"/>
      <c r="V168" s="78"/>
      <c r="W168" s="64">
        <f t="shared" ref="W168" si="371">V168-X168</f>
        <v>0</v>
      </c>
      <c r="X168" s="93"/>
      <c r="Y168" s="78"/>
      <c r="Z168" s="64">
        <f t="shared" ref="Z168" si="372">Y168-AA168</f>
        <v>0</v>
      </c>
      <c r="AA168" s="79"/>
      <c r="AB168" s="78"/>
      <c r="AC168" s="64">
        <f t="shared" ref="AC168" si="373">AB168-AD168</f>
        <v>0</v>
      </c>
      <c r="AD168" s="79"/>
      <c r="AE168" s="78"/>
      <c r="AF168" s="64">
        <f t="shared" ref="AF168" si="374">AE168-AG168</f>
        <v>0</v>
      </c>
      <c r="AG168" s="79"/>
      <c r="AH168" s="78"/>
      <c r="AI168" s="64">
        <f t="shared" ref="AI168" si="375">AH168-AJ168</f>
        <v>0</v>
      </c>
      <c r="AJ168" s="79"/>
      <c r="AK168" s="78"/>
      <c r="AL168" s="64">
        <f t="shared" ref="AL168" si="376">AK168-AM168</f>
        <v>0</v>
      </c>
      <c r="AM168" s="79"/>
      <c r="AN168" s="78"/>
      <c r="AO168" s="64">
        <f t="shared" ref="AO168" si="377">AN168-AP168</f>
        <v>0</v>
      </c>
      <c r="AP168" s="79"/>
      <c r="AQ168" s="78"/>
      <c r="AR168" s="64">
        <f t="shared" ref="AR168" si="378">AQ168-AS168</f>
        <v>0</v>
      </c>
      <c r="AS168" s="79"/>
      <c r="AT168" s="78"/>
      <c r="AU168" s="64">
        <f t="shared" ref="AU168" si="379">AT168-AV168</f>
        <v>0</v>
      </c>
      <c r="AV168" s="79"/>
      <c r="AW168" s="78"/>
      <c r="AX168" s="64">
        <f t="shared" ref="AX168" si="380">AW168-AY168</f>
        <v>0</v>
      </c>
      <c r="AY168" s="79"/>
      <c r="AZ168" s="76"/>
      <c r="BA168" s="66" t="s">
        <v>34</v>
      </c>
    </row>
    <row r="169" spans="1:53" ht="15" customHeight="1">
      <c r="A169" s="477" t="s">
        <v>24</v>
      </c>
      <c r="B169" s="467" t="s">
        <v>20</v>
      </c>
      <c r="C169" s="467" t="s">
        <v>21</v>
      </c>
      <c r="D169" s="467" t="s">
        <v>212</v>
      </c>
      <c r="E169" s="467" t="s">
        <v>23</v>
      </c>
      <c r="F169" s="480" t="s">
        <v>25</v>
      </c>
      <c r="G169" s="459" t="s">
        <v>26</v>
      </c>
      <c r="H169" s="449" t="s">
        <v>27</v>
      </c>
      <c r="I169" s="451" t="s">
        <v>28</v>
      </c>
      <c r="J169" s="459" t="s">
        <v>26</v>
      </c>
      <c r="K169" s="449" t="s">
        <v>27</v>
      </c>
      <c r="L169" s="451" t="s">
        <v>28</v>
      </c>
      <c r="M169" s="459" t="s">
        <v>26</v>
      </c>
      <c r="N169" s="449" t="s">
        <v>27</v>
      </c>
      <c r="O169" s="451" t="s">
        <v>28</v>
      </c>
      <c r="P169" s="459" t="s">
        <v>26</v>
      </c>
      <c r="Q169" s="449" t="s">
        <v>27</v>
      </c>
      <c r="R169" s="451" t="s">
        <v>28</v>
      </c>
      <c r="S169" s="459" t="s">
        <v>26</v>
      </c>
      <c r="T169" s="449" t="s">
        <v>27</v>
      </c>
      <c r="U169" s="451" t="s">
        <v>28</v>
      </c>
      <c r="V169" s="459" t="s">
        <v>26</v>
      </c>
      <c r="W169" s="449" t="s">
        <v>27</v>
      </c>
      <c r="X169" s="473" t="s">
        <v>28</v>
      </c>
      <c r="Y169" s="459" t="s">
        <v>26</v>
      </c>
      <c r="Z169" s="449" t="s">
        <v>27</v>
      </c>
      <c r="AA169" s="451" t="s">
        <v>28</v>
      </c>
      <c r="AB169" s="459" t="s">
        <v>26</v>
      </c>
      <c r="AC169" s="449" t="s">
        <v>27</v>
      </c>
      <c r="AD169" s="451" t="s">
        <v>28</v>
      </c>
      <c r="AE169" s="459" t="s">
        <v>26</v>
      </c>
      <c r="AF169" s="449" t="s">
        <v>27</v>
      </c>
      <c r="AG169" s="451" t="s">
        <v>28</v>
      </c>
      <c r="AH169" s="459" t="s">
        <v>26</v>
      </c>
      <c r="AI169" s="449" t="s">
        <v>27</v>
      </c>
      <c r="AJ169" s="451" t="s">
        <v>28</v>
      </c>
      <c r="AK169" s="459" t="s">
        <v>26</v>
      </c>
      <c r="AL169" s="449" t="s">
        <v>27</v>
      </c>
      <c r="AM169" s="451" t="s">
        <v>28</v>
      </c>
      <c r="AN169" s="459" t="s">
        <v>26</v>
      </c>
      <c r="AO169" s="449" t="s">
        <v>27</v>
      </c>
      <c r="AP169" s="451" t="s">
        <v>28</v>
      </c>
      <c r="AQ169" s="459" t="s">
        <v>26</v>
      </c>
      <c r="AR169" s="449" t="s">
        <v>27</v>
      </c>
      <c r="AS169" s="451" t="s">
        <v>28</v>
      </c>
      <c r="AT169" s="459" t="s">
        <v>26</v>
      </c>
      <c r="AU169" s="449" t="s">
        <v>27</v>
      </c>
      <c r="AV169" s="451" t="s">
        <v>28</v>
      </c>
      <c r="AW169" s="459" t="s">
        <v>26</v>
      </c>
      <c r="AX169" s="449" t="s">
        <v>27</v>
      </c>
      <c r="AY169" s="451" t="s">
        <v>28</v>
      </c>
      <c r="AZ169" s="475" t="s">
        <v>26</v>
      </c>
      <c r="BA169" s="482" t="s">
        <v>29</v>
      </c>
    </row>
    <row r="170" spans="1:53" ht="15" customHeight="1">
      <c r="A170" s="626" t="s">
        <v>215</v>
      </c>
      <c r="B170" s="610" t="s">
        <v>216</v>
      </c>
      <c r="C170" s="612">
        <v>2087</v>
      </c>
      <c r="D170" s="624" t="s">
        <v>217</v>
      </c>
      <c r="E170" s="628" t="s">
        <v>218</v>
      </c>
      <c r="F170" s="75" t="s">
        <v>33</v>
      </c>
      <c r="G170" s="78"/>
      <c r="H170" s="64">
        <f t="shared" ref="H170:H175" si="381">G170-I170</f>
        <v>0</v>
      </c>
      <c r="I170" s="79"/>
      <c r="J170" s="78"/>
      <c r="K170" s="64">
        <f t="shared" ref="K170:K175" si="382">J170-L170</f>
        <v>0</v>
      </c>
      <c r="L170" s="79"/>
      <c r="M170" s="78"/>
      <c r="N170" s="64">
        <f t="shared" ref="N170:N175" si="383">M170-O170</f>
        <v>0</v>
      </c>
      <c r="O170" s="79"/>
      <c r="P170" s="78"/>
      <c r="Q170" s="64">
        <f t="shared" ref="Q170:Q175" si="384">P170-R170</f>
        <v>0</v>
      </c>
      <c r="R170" s="79"/>
      <c r="S170" s="78"/>
      <c r="T170" s="64">
        <f t="shared" ref="T170:T175" si="385">S170-U170</f>
        <v>0</v>
      </c>
      <c r="U170" s="79"/>
      <c r="V170" s="78"/>
      <c r="W170" s="64">
        <f t="shared" ref="W170:W175" si="386">V170-X170</f>
        <v>0</v>
      </c>
      <c r="X170" s="93"/>
      <c r="Y170" s="78"/>
      <c r="Z170" s="64">
        <f t="shared" ref="Z170:Z175" si="387">Y170-AA170</f>
        <v>0</v>
      </c>
      <c r="AA170" s="79"/>
      <c r="AB170" s="78"/>
      <c r="AC170" s="64">
        <f t="shared" ref="AC170:AC175" si="388">AB170-AD170</f>
        <v>0</v>
      </c>
      <c r="AD170" s="79"/>
      <c r="AE170" s="78"/>
      <c r="AF170" s="64">
        <f t="shared" ref="AF170:AF175" si="389">AE170-AG170</f>
        <v>0</v>
      </c>
      <c r="AG170" s="79"/>
      <c r="AH170" s="78"/>
      <c r="AI170" s="64">
        <f t="shared" ref="AI170:AI175" si="390">AH170-AJ170</f>
        <v>0</v>
      </c>
      <c r="AJ170" s="79"/>
      <c r="AK170" s="78"/>
      <c r="AL170" s="64">
        <f t="shared" ref="AL170:AL175" si="391">AK170-AM170</f>
        <v>0</v>
      </c>
      <c r="AM170" s="79"/>
      <c r="AN170" s="78"/>
      <c r="AO170" s="64">
        <f t="shared" ref="AO170:AO175" si="392">AN170-AP170</f>
        <v>0</v>
      </c>
      <c r="AP170" s="79"/>
      <c r="AQ170" s="78"/>
      <c r="AR170" s="64">
        <f t="shared" ref="AR170:AR175" si="393">AQ170-AS170</f>
        <v>0</v>
      </c>
      <c r="AS170" s="79"/>
      <c r="AT170" s="78"/>
      <c r="AU170" s="64">
        <f t="shared" ref="AU170:AU175" si="394">AT170-AV170</f>
        <v>0</v>
      </c>
      <c r="AV170" s="79"/>
      <c r="AW170" s="78"/>
      <c r="AX170" s="64">
        <f t="shared" ref="AX170:AX175" si="395">AW170-AY170</f>
        <v>0</v>
      </c>
      <c r="AY170" s="79"/>
      <c r="AZ170" s="76"/>
      <c r="BA170" s="66" t="s">
        <v>34</v>
      </c>
    </row>
    <row r="171" spans="1:53" ht="15.75" customHeight="1">
      <c r="A171" s="627"/>
      <c r="B171" s="611"/>
      <c r="C171" s="613"/>
      <c r="D171" s="625"/>
      <c r="E171" s="629"/>
      <c r="F171" s="75" t="s">
        <v>35</v>
      </c>
      <c r="G171" s="78"/>
      <c r="H171" s="64">
        <f t="shared" si="381"/>
        <v>0</v>
      </c>
      <c r="I171" s="79"/>
      <c r="J171" s="78"/>
      <c r="K171" s="64">
        <f t="shared" si="382"/>
        <v>0</v>
      </c>
      <c r="L171" s="79"/>
      <c r="M171" s="78"/>
      <c r="N171" s="64">
        <f t="shared" si="383"/>
        <v>0</v>
      </c>
      <c r="O171" s="79"/>
      <c r="P171" s="78"/>
      <c r="Q171" s="64">
        <f t="shared" si="384"/>
        <v>0</v>
      </c>
      <c r="R171" s="79"/>
      <c r="S171" s="78"/>
      <c r="T171" s="64">
        <f t="shared" si="385"/>
        <v>0</v>
      </c>
      <c r="U171" s="79"/>
      <c r="V171" s="78"/>
      <c r="W171" s="64">
        <f t="shared" si="386"/>
        <v>0</v>
      </c>
      <c r="X171" s="93"/>
      <c r="Y171" s="78"/>
      <c r="Z171" s="64">
        <f t="shared" si="387"/>
        <v>0</v>
      </c>
      <c r="AA171" s="79"/>
      <c r="AB171" s="78"/>
      <c r="AC171" s="64">
        <f t="shared" si="388"/>
        <v>0</v>
      </c>
      <c r="AD171" s="79"/>
      <c r="AE171" s="78"/>
      <c r="AF171" s="64">
        <f t="shared" si="389"/>
        <v>0</v>
      </c>
      <c r="AG171" s="79"/>
      <c r="AH171" s="78"/>
      <c r="AI171" s="64">
        <f t="shared" si="390"/>
        <v>0</v>
      </c>
      <c r="AJ171" s="79"/>
      <c r="AK171" s="78"/>
      <c r="AL171" s="64">
        <f t="shared" si="391"/>
        <v>0</v>
      </c>
      <c r="AM171" s="79"/>
      <c r="AN171" s="78"/>
      <c r="AO171" s="64">
        <f t="shared" si="392"/>
        <v>0</v>
      </c>
      <c r="AP171" s="79"/>
      <c r="AQ171" s="78"/>
      <c r="AR171" s="64">
        <f t="shared" si="393"/>
        <v>0</v>
      </c>
      <c r="AS171" s="79"/>
      <c r="AT171" s="78"/>
      <c r="AU171" s="64">
        <f t="shared" si="394"/>
        <v>0</v>
      </c>
      <c r="AV171" s="79"/>
      <c r="AW171" s="78"/>
      <c r="AX171" s="64">
        <f t="shared" si="395"/>
        <v>0</v>
      </c>
      <c r="AY171" s="79"/>
      <c r="AZ171" s="76"/>
      <c r="BA171" s="67">
        <f>SUM(G170:G175,J170:J175,M170:M175,P170:P175,S170:S175,V170:V175,Y170:Y175,AB170:AB175,AE170:AE175,AH170:AH175,AK170:AK175,AZ170:AZ175,AN170:AN175,AQ170:AQ175)</f>
        <v>901878</v>
      </c>
    </row>
    <row r="172" spans="1:53" ht="15.75" customHeight="1">
      <c r="A172" s="627"/>
      <c r="B172" s="611"/>
      <c r="C172" s="613"/>
      <c r="D172" s="625"/>
      <c r="E172" s="629"/>
      <c r="F172" s="75" t="s">
        <v>36</v>
      </c>
      <c r="G172" s="78">
        <v>110064</v>
      </c>
      <c r="H172" s="64">
        <f t="shared" si="381"/>
        <v>1100</v>
      </c>
      <c r="I172" s="79">
        <v>108964</v>
      </c>
      <c r="J172" s="78"/>
      <c r="K172" s="64">
        <f t="shared" si="382"/>
        <v>0</v>
      </c>
      <c r="L172" s="79"/>
      <c r="M172" s="78"/>
      <c r="N172" s="64">
        <f t="shared" si="383"/>
        <v>0</v>
      </c>
      <c r="O172" s="79"/>
      <c r="P172" s="78">
        <v>791814</v>
      </c>
      <c r="Q172" s="64">
        <f t="shared" si="384"/>
        <v>263814</v>
      </c>
      <c r="R172" s="79">
        <v>528000</v>
      </c>
      <c r="S172" s="78"/>
      <c r="T172" s="64">
        <f t="shared" si="385"/>
        <v>0</v>
      </c>
      <c r="U172" s="79"/>
      <c r="V172" s="78"/>
      <c r="W172" s="64">
        <f t="shared" si="386"/>
        <v>0</v>
      </c>
      <c r="X172" s="93"/>
      <c r="Y172" s="78"/>
      <c r="Z172" s="64">
        <f t="shared" si="387"/>
        <v>0</v>
      </c>
      <c r="AA172" s="79"/>
      <c r="AB172" s="78"/>
      <c r="AC172" s="64">
        <f t="shared" si="388"/>
        <v>0</v>
      </c>
      <c r="AD172" s="79"/>
      <c r="AE172" s="78"/>
      <c r="AF172" s="64">
        <f t="shared" si="389"/>
        <v>0</v>
      </c>
      <c r="AG172" s="79"/>
      <c r="AH172" s="78"/>
      <c r="AI172" s="64">
        <f t="shared" si="390"/>
        <v>0</v>
      </c>
      <c r="AJ172" s="79"/>
      <c r="AK172" s="78"/>
      <c r="AL172" s="64">
        <f t="shared" si="391"/>
        <v>0</v>
      </c>
      <c r="AM172" s="79"/>
      <c r="AN172" s="78"/>
      <c r="AO172" s="64">
        <f t="shared" si="392"/>
        <v>0</v>
      </c>
      <c r="AP172" s="79"/>
      <c r="AQ172" s="78"/>
      <c r="AR172" s="64">
        <f t="shared" si="393"/>
        <v>0</v>
      </c>
      <c r="AS172" s="79"/>
      <c r="AT172" s="78"/>
      <c r="AU172" s="64">
        <f t="shared" si="394"/>
        <v>0</v>
      </c>
      <c r="AV172" s="79"/>
      <c r="AW172" s="78"/>
      <c r="AX172" s="64">
        <f t="shared" si="395"/>
        <v>0</v>
      </c>
      <c r="AY172" s="79"/>
      <c r="AZ172" s="76"/>
      <c r="BA172" s="68" t="s">
        <v>37</v>
      </c>
    </row>
    <row r="173" spans="1:53" ht="15.75" customHeight="1">
      <c r="A173" s="627"/>
      <c r="B173" s="611"/>
      <c r="C173" s="613"/>
      <c r="D173" s="625"/>
      <c r="E173" s="629"/>
      <c r="F173" s="75" t="s">
        <v>38</v>
      </c>
      <c r="G173" s="78"/>
      <c r="H173" s="64">
        <f t="shared" si="381"/>
        <v>0</v>
      </c>
      <c r="I173" s="79"/>
      <c r="J173" s="78"/>
      <c r="K173" s="64">
        <f t="shared" si="382"/>
        <v>0</v>
      </c>
      <c r="L173" s="79"/>
      <c r="M173" s="78"/>
      <c r="N173" s="64">
        <f t="shared" si="383"/>
        <v>0</v>
      </c>
      <c r="O173" s="79"/>
      <c r="P173" s="78"/>
      <c r="Q173" s="64">
        <f t="shared" si="384"/>
        <v>0</v>
      </c>
      <c r="R173" s="79"/>
      <c r="S173" s="78"/>
      <c r="T173" s="64">
        <f t="shared" si="385"/>
        <v>0</v>
      </c>
      <c r="U173" s="79"/>
      <c r="V173" s="78"/>
      <c r="W173" s="64">
        <f t="shared" si="386"/>
        <v>0</v>
      </c>
      <c r="X173" s="93"/>
      <c r="Y173" s="78"/>
      <c r="Z173" s="64">
        <f t="shared" si="387"/>
        <v>0</v>
      </c>
      <c r="AA173" s="79"/>
      <c r="AB173" s="131"/>
      <c r="AC173" s="64">
        <f t="shared" si="388"/>
        <v>0</v>
      </c>
      <c r="AD173" s="79"/>
      <c r="AE173" s="78"/>
      <c r="AF173" s="64">
        <f t="shared" si="389"/>
        <v>0</v>
      </c>
      <c r="AG173" s="79"/>
      <c r="AH173" s="78"/>
      <c r="AI173" s="64">
        <f t="shared" si="390"/>
        <v>0</v>
      </c>
      <c r="AJ173" s="79"/>
      <c r="AK173" s="78"/>
      <c r="AL173" s="64">
        <f t="shared" si="391"/>
        <v>0</v>
      </c>
      <c r="AM173" s="79"/>
      <c r="AN173" s="78"/>
      <c r="AO173" s="64">
        <f t="shared" si="392"/>
        <v>0</v>
      </c>
      <c r="AP173" s="79"/>
      <c r="AQ173" s="78"/>
      <c r="AR173" s="64">
        <f t="shared" si="393"/>
        <v>0</v>
      </c>
      <c r="AS173" s="79"/>
      <c r="AT173" s="78"/>
      <c r="AU173" s="64">
        <f t="shared" si="394"/>
        <v>0</v>
      </c>
      <c r="AV173" s="79"/>
      <c r="AW173" s="78"/>
      <c r="AX173" s="64">
        <f t="shared" si="395"/>
        <v>0</v>
      </c>
      <c r="AY173" s="79"/>
      <c r="AZ173" s="76"/>
      <c r="BA173" s="67">
        <f>SUM(H170:H175,K170:K175,N170:N175,Q170:Q175,T170:T175,W170:W175,Z170:Z175,AC170:AC175,AF170:AF175,AI170:AI175,AL170:AL175,AO170:AO175,AR170:AR175)</f>
        <v>264914</v>
      </c>
    </row>
    <row r="174" spans="1:53" ht="15.75" customHeight="1">
      <c r="A174" s="627"/>
      <c r="B174" s="611"/>
      <c r="C174" s="613"/>
      <c r="D174" s="625"/>
      <c r="E174" s="629"/>
      <c r="F174" s="75" t="s">
        <v>39</v>
      </c>
      <c r="G174" s="78"/>
      <c r="H174" s="64">
        <f t="shared" si="381"/>
        <v>0</v>
      </c>
      <c r="I174" s="79"/>
      <c r="J174" s="78"/>
      <c r="K174" s="64">
        <f t="shared" si="382"/>
        <v>0</v>
      </c>
      <c r="L174" s="79"/>
      <c r="M174" s="78"/>
      <c r="N174" s="64">
        <f t="shared" si="383"/>
        <v>0</v>
      </c>
      <c r="O174" s="79"/>
      <c r="P174" s="78"/>
      <c r="Q174" s="64">
        <f t="shared" si="384"/>
        <v>0</v>
      </c>
      <c r="R174" s="79"/>
      <c r="S174" s="78"/>
      <c r="T174" s="64">
        <f t="shared" si="385"/>
        <v>0</v>
      </c>
      <c r="U174" s="79"/>
      <c r="V174" s="78"/>
      <c r="W174" s="64">
        <f t="shared" si="386"/>
        <v>0</v>
      </c>
      <c r="X174" s="93"/>
      <c r="Y174" s="78"/>
      <c r="Z174" s="64">
        <f t="shared" si="387"/>
        <v>0</v>
      </c>
      <c r="AA174" s="79"/>
      <c r="AB174" s="78"/>
      <c r="AC174" s="64">
        <f t="shared" si="388"/>
        <v>0</v>
      </c>
      <c r="AD174" s="79"/>
      <c r="AE174" s="78"/>
      <c r="AF174" s="64">
        <f t="shared" si="389"/>
        <v>0</v>
      </c>
      <c r="AG174" s="79"/>
      <c r="AH174" s="78"/>
      <c r="AI174" s="64">
        <f t="shared" si="390"/>
        <v>0</v>
      </c>
      <c r="AJ174" s="79"/>
      <c r="AK174" s="131"/>
      <c r="AL174" s="64">
        <f t="shared" si="391"/>
        <v>0</v>
      </c>
      <c r="AM174" s="79"/>
      <c r="AN174" s="131"/>
      <c r="AO174" s="64">
        <f t="shared" si="392"/>
        <v>0</v>
      </c>
      <c r="AP174" s="79"/>
      <c r="AQ174" s="131"/>
      <c r="AR174" s="64">
        <f t="shared" si="393"/>
        <v>0</v>
      </c>
      <c r="AS174" s="79"/>
      <c r="AT174" s="131"/>
      <c r="AU174" s="64">
        <f t="shared" si="394"/>
        <v>0</v>
      </c>
      <c r="AV174" s="79"/>
      <c r="AW174" s="131"/>
      <c r="AX174" s="64">
        <f t="shared" si="395"/>
        <v>0</v>
      </c>
      <c r="AY174" s="79"/>
      <c r="AZ174" s="76"/>
      <c r="BA174" s="68" t="s">
        <v>40</v>
      </c>
    </row>
    <row r="175" spans="1:53" ht="15.75" customHeight="1">
      <c r="A175" s="738"/>
      <c r="B175" s="734"/>
      <c r="C175" s="735"/>
      <c r="D175" s="739"/>
      <c r="E175" s="740"/>
      <c r="F175" s="75" t="s">
        <v>42</v>
      </c>
      <c r="G175" s="78"/>
      <c r="H175" s="64">
        <f t="shared" si="381"/>
        <v>0</v>
      </c>
      <c r="I175" s="79"/>
      <c r="J175" s="78"/>
      <c r="K175" s="64">
        <f t="shared" si="382"/>
        <v>0</v>
      </c>
      <c r="L175" s="79"/>
      <c r="M175" s="78"/>
      <c r="N175" s="64">
        <f t="shared" si="383"/>
        <v>0</v>
      </c>
      <c r="O175" s="79"/>
      <c r="P175" s="78"/>
      <c r="Q175" s="64">
        <f t="shared" si="384"/>
        <v>0</v>
      </c>
      <c r="R175" s="79"/>
      <c r="S175" s="78"/>
      <c r="T175" s="64">
        <f t="shared" si="385"/>
        <v>0</v>
      </c>
      <c r="U175" s="79"/>
      <c r="V175" s="78"/>
      <c r="W175" s="64">
        <f t="shared" si="386"/>
        <v>0</v>
      </c>
      <c r="X175" s="93"/>
      <c r="Y175" s="78"/>
      <c r="Z175" s="64">
        <f t="shared" si="387"/>
        <v>0</v>
      </c>
      <c r="AA175" s="79"/>
      <c r="AB175" s="78"/>
      <c r="AC175" s="64">
        <f t="shared" si="388"/>
        <v>0</v>
      </c>
      <c r="AD175" s="79"/>
      <c r="AE175" s="78"/>
      <c r="AF175" s="64">
        <f t="shared" si="389"/>
        <v>0</v>
      </c>
      <c r="AG175" s="79"/>
      <c r="AH175" s="78"/>
      <c r="AI175" s="64">
        <f t="shared" si="390"/>
        <v>0</v>
      </c>
      <c r="AJ175" s="79"/>
      <c r="AK175" s="78"/>
      <c r="AL175" s="64">
        <f t="shared" si="391"/>
        <v>0</v>
      </c>
      <c r="AM175" s="79"/>
      <c r="AN175" s="78"/>
      <c r="AO175" s="64">
        <f t="shared" si="392"/>
        <v>0</v>
      </c>
      <c r="AP175" s="79"/>
      <c r="AQ175" s="78"/>
      <c r="AR175" s="64">
        <f t="shared" si="393"/>
        <v>0</v>
      </c>
      <c r="AS175" s="79"/>
      <c r="AT175" s="78"/>
      <c r="AU175" s="64">
        <f t="shared" si="394"/>
        <v>0</v>
      </c>
      <c r="AV175" s="79"/>
      <c r="AW175" s="78"/>
      <c r="AX175" s="64">
        <f t="shared" si="395"/>
        <v>0</v>
      </c>
      <c r="AY175" s="79"/>
      <c r="AZ175" s="76"/>
      <c r="BA175" s="67">
        <f>SUM(I170:I175,L170:L175,O170:O175,R170:R175,U170:U175,X170:X175,AA170:AA175,AD170:AD175,AG170:AG175,AJ170:AJ175,AM170:AM175,AP170:AP175,AS170:AS175)</f>
        <v>636964</v>
      </c>
    </row>
    <row r="176" spans="1:53" ht="11.25" customHeight="1">
      <c r="A176" s="477" t="s">
        <v>24</v>
      </c>
      <c r="B176" s="467" t="s">
        <v>20</v>
      </c>
      <c r="C176" s="467" t="s">
        <v>21</v>
      </c>
      <c r="D176" s="467" t="s">
        <v>212</v>
      </c>
      <c r="E176" s="467" t="s">
        <v>23</v>
      </c>
      <c r="F176" s="480" t="s">
        <v>25</v>
      </c>
      <c r="G176" s="459" t="s">
        <v>26</v>
      </c>
      <c r="H176" s="449" t="s">
        <v>27</v>
      </c>
      <c r="I176" s="451" t="s">
        <v>28</v>
      </c>
      <c r="J176" s="459" t="s">
        <v>26</v>
      </c>
      <c r="K176" s="449" t="s">
        <v>27</v>
      </c>
      <c r="L176" s="451" t="s">
        <v>28</v>
      </c>
      <c r="M176" s="459" t="s">
        <v>26</v>
      </c>
      <c r="N176" s="449" t="s">
        <v>27</v>
      </c>
      <c r="O176" s="451" t="s">
        <v>28</v>
      </c>
      <c r="P176" s="459" t="s">
        <v>26</v>
      </c>
      <c r="Q176" s="449" t="s">
        <v>27</v>
      </c>
      <c r="R176" s="451" t="s">
        <v>28</v>
      </c>
      <c r="S176" s="459" t="s">
        <v>26</v>
      </c>
      <c r="T176" s="449" t="s">
        <v>27</v>
      </c>
      <c r="U176" s="451" t="s">
        <v>28</v>
      </c>
      <c r="V176" s="459" t="s">
        <v>26</v>
      </c>
      <c r="W176" s="449" t="s">
        <v>27</v>
      </c>
      <c r="X176" s="473" t="s">
        <v>28</v>
      </c>
      <c r="Y176" s="459" t="s">
        <v>26</v>
      </c>
      <c r="Z176" s="449" t="s">
        <v>27</v>
      </c>
      <c r="AA176" s="451" t="s">
        <v>28</v>
      </c>
      <c r="AB176" s="459" t="s">
        <v>26</v>
      </c>
      <c r="AC176" s="449" t="s">
        <v>27</v>
      </c>
      <c r="AD176" s="451" t="s">
        <v>28</v>
      </c>
      <c r="AE176" s="459" t="s">
        <v>26</v>
      </c>
      <c r="AF176" s="449" t="s">
        <v>27</v>
      </c>
      <c r="AG176" s="451" t="s">
        <v>28</v>
      </c>
      <c r="AH176" s="459" t="s">
        <v>26</v>
      </c>
      <c r="AI176" s="449" t="s">
        <v>27</v>
      </c>
      <c r="AJ176" s="451" t="s">
        <v>28</v>
      </c>
      <c r="AK176" s="459" t="s">
        <v>26</v>
      </c>
      <c r="AL176" s="449" t="s">
        <v>27</v>
      </c>
      <c r="AM176" s="451" t="s">
        <v>28</v>
      </c>
      <c r="AN176" s="459" t="s">
        <v>26</v>
      </c>
      <c r="AO176" s="449" t="s">
        <v>27</v>
      </c>
      <c r="AP176" s="451" t="s">
        <v>28</v>
      </c>
      <c r="AQ176" s="459" t="s">
        <v>26</v>
      </c>
      <c r="AR176" s="449" t="s">
        <v>27</v>
      </c>
      <c r="AS176" s="451" t="s">
        <v>28</v>
      </c>
      <c r="AT176" s="459" t="s">
        <v>26</v>
      </c>
      <c r="AU176" s="449" t="s">
        <v>27</v>
      </c>
      <c r="AV176" s="451" t="s">
        <v>28</v>
      </c>
      <c r="AW176" s="459" t="s">
        <v>26</v>
      </c>
      <c r="AX176" s="449" t="s">
        <v>27</v>
      </c>
      <c r="AY176" s="451" t="s">
        <v>28</v>
      </c>
      <c r="AZ176" s="475" t="s">
        <v>26</v>
      </c>
      <c r="BA176" s="482" t="s">
        <v>29</v>
      </c>
    </row>
    <row r="177" spans="1:53" ht="14.45" customHeight="1">
      <c r="A177" s="626" t="s">
        <v>215</v>
      </c>
      <c r="B177" s="610" t="s">
        <v>357</v>
      </c>
      <c r="C177" s="612">
        <v>2064</v>
      </c>
      <c r="D177" s="624" t="s">
        <v>358</v>
      </c>
      <c r="E177" s="628" t="s">
        <v>359</v>
      </c>
      <c r="F177" s="75" t="s">
        <v>33</v>
      </c>
      <c r="G177" s="78"/>
      <c r="H177" s="64">
        <f t="shared" ref="H177:H182" si="396">G177-I177</f>
        <v>0</v>
      </c>
      <c r="I177" s="79"/>
      <c r="J177" s="78"/>
      <c r="K177" s="64">
        <f t="shared" ref="K177:K182" si="397">J177-L177</f>
        <v>0</v>
      </c>
      <c r="L177" s="79"/>
      <c r="M177" s="78"/>
      <c r="N177" s="64">
        <f t="shared" ref="N177:N182" si="398">M177-O177</f>
        <v>0</v>
      </c>
      <c r="O177" s="79"/>
      <c r="P177" s="78"/>
      <c r="Q177" s="64">
        <f t="shared" ref="Q177:Q182" si="399">SUM(P177)</f>
        <v>0</v>
      </c>
      <c r="R177" s="79"/>
      <c r="S177" s="78"/>
      <c r="T177" s="64">
        <f t="shared" ref="T177:T182" si="400">S177-U177</f>
        <v>0</v>
      </c>
      <c r="U177" s="79"/>
      <c r="V177" s="78"/>
      <c r="W177" s="64">
        <f t="shared" ref="W177:W182" si="401">V177-X177</f>
        <v>0</v>
      </c>
      <c r="X177" s="93"/>
      <c r="Y177" s="78"/>
      <c r="Z177" s="64">
        <f t="shared" ref="Z177:Z182" si="402">Y177-AA177</f>
        <v>0</v>
      </c>
      <c r="AA177" s="79"/>
      <c r="AB177" s="78"/>
      <c r="AC177" s="64">
        <f t="shared" ref="AC177:AC182" si="403">AB177-AD177</f>
        <v>0</v>
      </c>
      <c r="AD177" s="79"/>
      <c r="AE177" s="78"/>
      <c r="AF177" s="64">
        <f t="shared" ref="AF177:AF182" si="404">AE177-AG177</f>
        <v>0</v>
      </c>
      <c r="AG177" s="79"/>
      <c r="AH177" s="78"/>
      <c r="AI177" s="64">
        <f t="shared" ref="AI177:AI182" si="405">AH177-AJ177</f>
        <v>0</v>
      </c>
      <c r="AJ177" s="79"/>
      <c r="AK177" s="78"/>
      <c r="AL177" s="64">
        <f t="shared" ref="AL177:AL182" si="406">AK177-AM177</f>
        <v>0</v>
      </c>
      <c r="AM177" s="79"/>
      <c r="AN177" s="78"/>
      <c r="AO177" s="64">
        <f t="shared" ref="AO177:AO182" si="407">AN177-AP177</f>
        <v>0</v>
      </c>
      <c r="AP177" s="79"/>
      <c r="AQ177" s="78"/>
      <c r="AR177" s="64">
        <f t="shared" ref="AR177:AR182" si="408">AQ177-AS177</f>
        <v>0</v>
      </c>
      <c r="AS177" s="79"/>
      <c r="AT177" s="78"/>
      <c r="AU177" s="64">
        <f t="shared" ref="AU177:AU182" si="409">AT177-AV177</f>
        <v>0</v>
      </c>
      <c r="AV177" s="79"/>
      <c r="AW177" s="78"/>
      <c r="AX177" s="64">
        <f t="shared" ref="AX177:AX182" si="410">AW177-AY177</f>
        <v>0</v>
      </c>
      <c r="AY177" s="79"/>
      <c r="AZ177" s="76"/>
      <c r="BA177" s="66" t="s">
        <v>34</v>
      </c>
    </row>
    <row r="178" spans="1:53" ht="13.5" customHeight="1">
      <c r="A178" s="627"/>
      <c r="B178" s="611"/>
      <c r="C178" s="613"/>
      <c r="D178" s="625"/>
      <c r="E178" s="629"/>
      <c r="F178" s="75" t="s">
        <v>35</v>
      </c>
      <c r="G178" s="78"/>
      <c r="H178" s="64">
        <f t="shared" si="396"/>
        <v>0</v>
      </c>
      <c r="I178" s="79"/>
      <c r="J178" s="78"/>
      <c r="K178" s="64">
        <f t="shared" si="397"/>
        <v>0</v>
      </c>
      <c r="L178" s="79"/>
      <c r="M178" s="78"/>
      <c r="N178" s="64">
        <f t="shared" si="398"/>
        <v>0</v>
      </c>
      <c r="O178" s="79"/>
      <c r="P178" s="78"/>
      <c r="Q178" s="64">
        <f t="shared" si="399"/>
        <v>0</v>
      </c>
      <c r="R178" s="79"/>
      <c r="S178" s="78"/>
      <c r="T178" s="64">
        <f t="shared" si="400"/>
        <v>0</v>
      </c>
      <c r="U178" s="79"/>
      <c r="V178" s="78"/>
      <c r="W178" s="64">
        <f t="shared" si="401"/>
        <v>0</v>
      </c>
      <c r="X178" s="93"/>
      <c r="Y178" s="78"/>
      <c r="Z178" s="64">
        <f t="shared" si="402"/>
        <v>0</v>
      </c>
      <c r="AA178" s="79"/>
      <c r="AB178" s="78"/>
      <c r="AC178" s="64">
        <f t="shared" si="403"/>
        <v>0</v>
      </c>
      <c r="AD178" s="79"/>
      <c r="AE178" s="78"/>
      <c r="AF178" s="64">
        <f t="shared" si="404"/>
        <v>0</v>
      </c>
      <c r="AG178" s="79"/>
      <c r="AH178" s="78"/>
      <c r="AI178" s="64">
        <f t="shared" si="405"/>
        <v>0</v>
      </c>
      <c r="AJ178" s="79"/>
      <c r="AK178" s="78"/>
      <c r="AL178" s="64">
        <f t="shared" si="406"/>
        <v>0</v>
      </c>
      <c r="AM178" s="79"/>
      <c r="AN178" s="78"/>
      <c r="AO178" s="64">
        <f t="shared" si="407"/>
        <v>0</v>
      </c>
      <c r="AP178" s="79"/>
      <c r="AQ178" s="78"/>
      <c r="AR178" s="64">
        <f t="shared" si="408"/>
        <v>0</v>
      </c>
      <c r="AS178" s="79"/>
      <c r="AT178" s="78"/>
      <c r="AU178" s="64">
        <f t="shared" si="409"/>
        <v>0</v>
      </c>
      <c r="AV178" s="79"/>
      <c r="AW178" s="78"/>
      <c r="AX178" s="64">
        <f t="shared" si="410"/>
        <v>0</v>
      </c>
      <c r="AY178" s="79"/>
      <c r="AZ178" s="76"/>
      <c r="BA178" s="67">
        <f>SUM(G177:G182,J177:J182,M177:M182,P177:P182,S177:S182,V177:V182,Y177:Y182,AB177:AB182,AE177:AE182,AH177:AH182,AK177:AK182,AZ177:AZ182,AN177:AN182,AQ177:AQ182)</f>
        <v>8700000</v>
      </c>
    </row>
    <row r="179" spans="1:53" ht="15.75" customHeight="1">
      <c r="A179" s="627"/>
      <c r="B179" s="611"/>
      <c r="C179" s="613"/>
      <c r="D179" s="625"/>
      <c r="E179" s="629"/>
      <c r="F179" s="75" t="s">
        <v>36</v>
      </c>
      <c r="G179" s="78"/>
      <c r="H179" s="64">
        <f t="shared" si="396"/>
        <v>0</v>
      </c>
      <c r="I179" s="79"/>
      <c r="J179" s="78"/>
      <c r="K179" s="64">
        <f t="shared" si="397"/>
        <v>0</v>
      </c>
      <c r="L179" s="79"/>
      <c r="M179" s="78"/>
      <c r="N179" s="64">
        <f t="shared" si="398"/>
        <v>0</v>
      </c>
      <c r="O179" s="79"/>
      <c r="P179" s="78"/>
      <c r="Q179" s="64">
        <f>SUM(P179)</f>
        <v>0</v>
      </c>
      <c r="R179" s="79"/>
      <c r="S179" s="78"/>
      <c r="T179" s="64">
        <f t="shared" si="400"/>
        <v>0</v>
      </c>
      <c r="U179" s="79"/>
      <c r="V179" s="78"/>
      <c r="W179" s="64">
        <f t="shared" si="401"/>
        <v>0</v>
      </c>
      <c r="X179" s="93"/>
      <c r="Y179" s="78"/>
      <c r="Z179" s="64">
        <f t="shared" si="402"/>
        <v>0</v>
      </c>
      <c r="AA179" s="79"/>
      <c r="AB179" s="78"/>
      <c r="AC179" s="64">
        <f t="shared" si="403"/>
        <v>0</v>
      </c>
      <c r="AD179" s="79"/>
      <c r="AE179" s="78"/>
      <c r="AF179" s="64">
        <f t="shared" si="404"/>
        <v>0</v>
      </c>
      <c r="AG179" s="79"/>
      <c r="AH179" s="78"/>
      <c r="AI179" s="64">
        <f t="shared" si="405"/>
        <v>0</v>
      </c>
      <c r="AJ179" s="79"/>
      <c r="AK179" s="78"/>
      <c r="AL179" s="64">
        <f t="shared" si="406"/>
        <v>0</v>
      </c>
      <c r="AM179" s="79"/>
      <c r="AN179" s="78"/>
      <c r="AO179" s="64">
        <f t="shared" si="407"/>
        <v>0</v>
      </c>
      <c r="AP179" s="79"/>
      <c r="AQ179" s="78"/>
      <c r="AR179" s="64">
        <f t="shared" si="408"/>
        <v>0</v>
      </c>
      <c r="AS179" s="79"/>
      <c r="AT179" s="78"/>
      <c r="AU179" s="64">
        <f t="shared" si="409"/>
        <v>0</v>
      </c>
      <c r="AV179" s="79"/>
      <c r="AW179" s="78"/>
      <c r="AX179" s="64">
        <f t="shared" si="410"/>
        <v>0</v>
      </c>
      <c r="AY179" s="79"/>
      <c r="AZ179" s="76"/>
      <c r="BA179" s="68" t="s">
        <v>37</v>
      </c>
    </row>
    <row r="180" spans="1:53" ht="13.5" customHeight="1">
      <c r="A180" s="627"/>
      <c r="B180" s="611"/>
      <c r="C180" s="613"/>
      <c r="D180" s="625"/>
      <c r="E180" s="629"/>
      <c r="F180" s="75" t="s">
        <v>38</v>
      </c>
      <c r="G180" s="78"/>
      <c r="H180" s="64">
        <f t="shared" si="396"/>
        <v>0</v>
      </c>
      <c r="I180" s="79"/>
      <c r="J180" s="78"/>
      <c r="K180" s="64">
        <f t="shared" si="397"/>
        <v>0</v>
      </c>
      <c r="L180" s="79"/>
      <c r="M180" s="78"/>
      <c r="N180" s="64">
        <f t="shared" si="398"/>
        <v>0</v>
      </c>
      <c r="O180" s="79"/>
      <c r="P180" s="78"/>
      <c r="Q180" s="64">
        <f t="shared" si="399"/>
        <v>0</v>
      </c>
      <c r="R180" s="79"/>
      <c r="S180" s="78"/>
      <c r="T180" s="64">
        <f t="shared" si="400"/>
        <v>0</v>
      </c>
      <c r="U180" s="79"/>
      <c r="V180" s="78"/>
      <c r="W180" s="64">
        <f t="shared" si="401"/>
        <v>0</v>
      </c>
      <c r="X180" s="93"/>
      <c r="Y180" s="78"/>
      <c r="Z180" s="64">
        <f t="shared" si="402"/>
        <v>0</v>
      </c>
      <c r="AA180" s="79"/>
      <c r="AB180" s="78"/>
      <c r="AC180" s="64">
        <f t="shared" si="403"/>
        <v>0</v>
      </c>
      <c r="AD180" s="79"/>
      <c r="AE180" s="78"/>
      <c r="AF180" s="64">
        <f t="shared" si="404"/>
        <v>0</v>
      </c>
      <c r="AG180" s="79"/>
      <c r="AH180" s="78"/>
      <c r="AI180" s="64">
        <f t="shared" si="405"/>
        <v>0</v>
      </c>
      <c r="AJ180" s="79"/>
      <c r="AK180" s="78"/>
      <c r="AL180" s="64">
        <f t="shared" si="406"/>
        <v>0</v>
      </c>
      <c r="AM180" s="79"/>
      <c r="AN180" s="78"/>
      <c r="AO180" s="64">
        <f t="shared" si="407"/>
        <v>0</v>
      </c>
      <c r="AP180" s="79"/>
      <c r="AQ180" s="78"/>
      <c r="AR180" s="64">
        <f t="shared" si="408"/>
        <v>0</v>
      </c>
      <c r="AS180" s="79"/>
      <c r="AT180" s="78"/>
      <c r="AU180" s="64">
        <f t="shared" si="409"/>
        <v>0</v>
      </c>
      <c r="AV180" s="79"/>
      <c r="AW180" s="78"/>
      <c r="AX180" s="64">
        <f t="shared" si="410"/>
        <v>0</v>
      </c>
      <c r="AY180" s="79"/>
      <c r="AZ180" s="76"/>
      <c r="BA180" s="67">
        <f>SUM(H177:H182,K177:K182,N177:N182,Q177:Q182,T177:T182,W177:W182,Z177:Z182,AC177:AC182,AF177:AF182,AI177:AI182,AL177:AL182)</f>
        <v>0</v>
      </c>
    </row>
    <row r="181" spans="1:53" ht="13.5" customHeight="1">
      <c r="A181" s="627"/>
      <c r="B181" s="611"/>
      <c r="C181" s="613"/>
      <c r="D181" s="625"/>
      <c r="E181" s="629"/>
      <c r="F181" s="75" t="s">
        <v>39</v>
      </c>
      <c r="G181" s="78"/>
      <c r="H181" s="64">
        <f t="shared" si="396"/>
        <v>0</v>
      </c>
      <c r="I181" s="79"/>
      <c r="J181" s="78"/>
      <c r="K181" s="64">
        <f t="shared" si="397"/>
        <v>0</v>
      </c>
      <c r="L181" s="79"/>
      <c r="M181" s="78"/>
      <c r="N181" s="64">
        <f t="shared" si="398"/>
        <v>0</v>
      </c>
      <c r="O181" s="79"/>
      <c r="P181" s="78"/>
      <c r="Q181" s="64">
        <f t="shared" si="399"/>
        <v>0</v>
      </c>
      <c r="R181" s="79"/>
      <c r="S181" s="78"/>
      <c r="T181" s="64">
        <f t="shared" si="400"/>
        <v>0</v>
      </c>
      <c r="U181" s="79"/>
      <c r="V181" s="78"/>
      <c r="W181" s="64">
        <f t="shared" si="401"/>
        <v>0</v>
      </c>
      <c r="X181" s="93"/>
      <c r="Y181" s="78"/>
      <c r="Z181" s="64">
        <f t="shared" si="402"/>
        <v>0</v>
      </c>
      <c r="AA181" s="79"/>
      <c r="AB181" s="78"/>
      <c r="AC181" s="64">
        <f t="shared" si="403"/>
        <v>0</v>
      </c>
      <c r="AD181" s="79"/>
      <c r="AE181" s="78"/>
      <c r="AF181" s="64">
        <f t="shared" si="404"/>
        <v>0</v>
      </c>
      <c r="AG181" s="79"/>
      <c r="AH181" s="78"/>
      <c r="AI181" s="64">
        <f t="shared" si="405"/>
        <v>0</v>
      </c>
      <c r="AJ181" s="79"/>
      <c r="AK181" s="78"/>
      <c r="AL181" s="64">
        <f t="shared" si="406"/>
        <v>0</v>
      </c>
      <c r="AM181" s="79"/>
      <c r="AN181" s="78"/>
      <c r="AO181" s="64">
        <f t="shared" si="407"/>
        <v>0</v>
      </c>
      <c r="AP181" s="79"/>
      <c r="AQ181" s="78"/>
      <c r="AR181" s="64">
        <f t="shared" si="408"/>
        <v>0</v>
      </c>
      <c r="AS181" s="79"/>
      <c r="AT181" s="78"/>
      <c r="AU181" s="64">
        <f t="shared" si="409"/>
        <v>0</v>
      </c>
      <c r="AV181" s="79"/>
      <c r="AW181" s="78"/>
      <c r="AX181" s="64">
        <f t="shared" si="410"/>
        <v>0</v>
      </c>
      <c r="AY181" s="79"/>
      <c r="AZ181" s="76"/>
      <c r="BA181" s="68" t="s">
        <v>40</v>
      </c>
    </row>
    <row r="182" spans="1:53" ht="13.5" customHeight="1">
      <c r="A182" s="738"/>
      <c r="B182" s="734"/>
      <c r="C182" s="735"/>
      <c r="D182" s="739"/>
      <c r="E182" s="740"/>
      <c r="F182" s="75" t="s">
        <v>42</v>
      </c>
      <c r="G182" s="78"/>
      <c r="H182" s="64">
        <f t="shared" si="396"/>
        <v>0</v>
      </c>
      <c r="I182" s="79"/>
      <c r="J182" s="78"/>
      <c r="K182" s="64">
        <f t="shared" si="397"/>
        <v>0</v>
      </c>
      <c r="L182" s="79"/>
      <c r="M182" s="78"/>
      <c r="N182" s="64">
        <f t="shared" si="398"/>
        <v>0</v>
      </c>
      <c r="O182" s="79"/>
      <c r="P182" s="78"/>
      <c r="Q182" s="64">
        <f t="shared" si="399"/>
        <v>0</v>
      </c>
      <c r="R182" s="79"/>
      <c r="S182" s="78"/>
      <c r="T182" s="64">
        <f t="shared" si="400"/>
        <v>0</v>
      </c>
      <c r="U182" s="79"/>
      <c r="V182" s="78"/>
      <c r="W182" s="64">
        <f t="shared" si="401"/>
        <v>0</v>
      </c>
      <c r="X182" s="79"/>
      <c r="Y182" s="78"/>
      <c r="Z182" s="64">
        <f t="shared" si="402"/>
        <v>0</v>
      </c>
      <c r="AA182" s="79"/>
      <c r="AB182" s="131">
        <f>SUM(7200000+1500000)</f>
        <v>8700000</v>
      </c>
      <c r="AC182" s="64">
        <f t="shared" si="403"/>
        <v>0</v>
      </c>
      <c r="AD182" s="79">
        <v>8700000</v>
      </c>
      <c r="AE182" s="78"/>
      <c r="AF182" s="64">
        <f t="shared" si="404"/>
        <v>0</v>
      </c>
      <c r="AG182" s="79"/>
      <c r="AH182" s="78"/>
      <c r="AI182" s="64">
        <f t="shared" si="405"/>
        <v>0</v>
      </c>
      <c r="AJ182" s="79"/>
      <c r="AK182" s="78"/>
      <c r="AL182" s="64">
        <f t="shared" si="406"/>
        <v>0</v>
      </c>
      <c r="AM182" s="79"/>
      <c r="AN182" s="78"/>
      <c r="AO182" s="64">
        <f t="shared" si="407"/>
        <v>0</v>
      </c>
      <c r="AP182" s="79"/>
      <c r="AQ182" s="78"/>
      <c r="AR182" s="64">
        <f t="shared" si="408"/>
        <v>0</v>
      </c>
      <c r="AS182" s="79"/>
      <c r="AT182" s="78"/>
      <c r="AU182" s="64">
        <f t="shared" si="409"/>
        <v>0</v>
      </c>
      <c r="AV182" s="79"/>
      <c r="AW182" s="78"/>
      <c r="AX182" s="64">
        <f t="shared" si="410"/>
        <v>0</v>
      </c>
      <c r="AY182" s="79"/>
      <c r="AZ182" s="76"/>
      <c r="BA182" s="67">
        <f>SUM(I177:I182,L177:L182,O177:O182,R177:R182,U177:U182,X177:X182,AA177:AA182,AD177:AD182,AG177:AG182,AJ177:AJ182,AM177:AM182,AP177:AP182,AS177:AS182)</f>
        <v>8700000</v>
      </c>
    </row>
    <row r="183" spans="1:53" ht="11.25" customHeight="1">
      <c r="A183" s="477" t="s">
        <v>24</v>
      </c>
      <c r="B183" s="467" t="s">
        <v>20</v>
      </c>
      <c r="C183" s="467" t="s">
        <v>21</v>
      </c>
      <c r="D183" s="467" t="s">
        <v>212</v>
      </c>
      <c r="E183" s="467" t="s">
        <v>23</v>
      </c>
      <c r="F183" s="480" t="s">
        <v>25</v>
      </c>
      <c r="G183" s="459" t="s">
        <v>26</v>
      </c>
      <c r="H183" s="449" t="s">
        <v>27</v>
      </c>
      <c r="I183" s="451" t="s">
        <v>28</v>
      </c>
      <c r="J183" s="459" t="s">
        <v>26</v>
      </c>
      <c r="K183" s="449" t="s">
        <v>27</v>
      </c>
      <c r="L183" s="451" t="s">
        <v>28</v>
      </c>
      <c r="M183" s="459" t="s">
        <v>26</v>
      </c>
      <c r="N183" s="449" t="s">
        <v>27</v>
      </c>
      <c r="O183" s="451" t="s">
        <v>28</v>
      </c>
      <c r="P183" s="459" t="s">
        <v>26</v>
      </c>
      <c r="Q183" s="449" t="s">
        <v>27</v>
      </c>
      <c r="R183" s="451" t="s">
        <v>28</v>
      </c>
      <c r="S183" s="459" t="s">
        <v>26</v>
      </c>
      <c r="T183" s="449" t="s">
        <v>27</v>
      </c>
      <c r="U183" s="451" t="s">
        <v>28</v>
      </c>
      <c r="V183" s="459" t="s">
        <v>26</v>
      </c>
      <c r="W183" s="449" t="s">
        <v>27</v>
      </c>
      <c r="X183" s="473" t="s">
        <v>28</v>
      </c>
      <c r="Y183" s="459" t="s">
        <v>26</v>
      </c>
      <c r="Z183" s="449" t="s">
        <v>27</v>
      </c>
      <c r="AA183" s="451" t="s">
        <v>28</v>
      </c>
      <c r="AB183" s="459" t="s">
        <v>26</v>
      </c>
      <c r="AC183" s="449" t="s">
        <v>27</v>
      </c>
      <c r="AD183" s="451" t="s">
        <v>28</v>
      </c>
      <c r="AE183" s="459" t="s">
        <v>26</v>
      </c>
      <c r="AF183" s="449" t="s">
        <v>27</v>
      </c>
      <c r="AG183" s="451" t="s">
        <v>28</v>
      </c>
      <c r="AH183" s="459" t="s">
        <v>26</v>
      </c>
      <c r="AI183" s="449" t="s">
        <v>27</v>
      </c>
      <c r="AJ183" s="451" t="s">
        <v>28</v>
      </c>
      <c r="AK183" s="459" t="s">
        <v>26</v>
      </c>
      <c r="AL183" s="449" t="s">
        <v>27</v>
      </c>
      <c r="AM183" s="451" t="s">
        <v>28</v>
      </c>
      <c r="AN183" s="459" t="s">
        <v>26</v>
      </c>
      <c r="AO183" s="449" t="s">
        <v>27</v>
      </c>
      <c r="AP183" s="451" t="s">
        <v>28</v>
      </c>
      <c r="AQ183" s="459" t="s">
        <v>26</v>
      </c>
      <c r="AR183" s="449" t="s">
        <v>27</v>
      </c>
      <c r="AS183" s="451" t="s">
        <v>28</v>
      </c>
      <c r="AT183" s="459" t="s">
        <v>26</v>
      </c>
      <c r="AU183" s="449" t="s">
        <v>27</v>
      </c>
      <c r="AV183" s="451" t="s">
        <v>28</v>
      </c>
      <c r="AW183" s="459" t="s">
        <v>26</v>
      </c>
      <c r="AX183" s="449" t="s">
        <v>27</v>
      </c>
      <c r="AY183" s="451" t="s">
        <v>28</v>
      </c>
      <c r="AZ183" s="475" t="s">
        <v>26</v>
      </c>
      <c r="BA183" s="482" t="s">
        <v>29</v>
      </c>
    </row>
    <row r="184" spans="1:53" ht="15" customHeight="1">
      <c r="A184" s="626" t="s">
        <v>215</v>
      </c>
      <c r="B184" s="610" t="s">
        <v>360</v>
      </c>
      <c r="C184" s="612">
        <v>2897</v>
      </c>
      <c r="D184" s="624" t="s">
        <v>361</v>
      </c>
      <c r="E184" s="628" t="s">
        <v>362</v>
      </c>
      <c r="F184" s="75" t="s">
        <v>33</v>
      </c>
      <c r="G184" s="78"/>
      <c r="H184" s="64">
        <f t="shared" ref="H184:H189" si="411">G184-I184</f>
        <v>0</v>
      </c>
      <c r="I184" s="79"/>
      <c r="J184" s="78"/>
      <c r="K184" s="64">
        <f t="shared" ref="K184:K189" si="412">J184-L184</f>
        <v>0</v>
      </c>
      <c r="L184" s="79"/>
      <c r="M184" s="78"/>
      <c r="N184" s="64">
        <f t="shared" ref="N184:N189" si="413">M184-O184</f>
        <v>0</v>
      </c>
      <c r="O184" s="79"/>
      <c r="P184" s="78"/>
      <c r="Q184" s="64">
        <f t="shared" ref="Q184:Q189" si="414">SUM(P184)</f>
        <v>0</v>
      </c>
      <c r="R184" s="79"/>
      <c r="S184" s="78"/>
      <c r="T184" s="64">
        <f t="shared" ref="T184:T189" si="415">S184-U184</f>
        <v>0</v>
      </c>
      <c r="U184" s="79"/>
      <c r="V184" s="78"/>
      <c r="W184" s="64">
        <f t="shared" ref="W184:W189" si="416">V184-X184</f>
        <v>0</v>
      </c>
      <c r="X184" s="93"/>
      <c r="Y184" s="78"/>
      <c r="Z184" s="64">
        <f t="shared" ref="Z184:Z189" si="417">Y184-AA184</f>
        <v>0</v>
      </c>
      <c r="AA184" s="79"/>
      <c r="AB184" s="78"/>
      <c r="AC184" s="64">
        <f t="shared" ref="AC184:AC189" si="418">AB184-AD184</f>
        <v>0</v>
      </c>
      <c r="AD184" s="79"/>
      <c r="AE184" s="78"/>
      <c r="AF184" s="64">
        <f t="shared" ref="AF184:AF189" si="419">AE184-AG184</f>
        <v>0</v>
      </c>
      <c r="AG184" s="79"/>
      <c r="AH184" s="78"/>
      <c r="AI184" s="64">
        <f t="shared" ref="AI184:AI189" si="420">AH184-AJ184</f>
        <v>0</v>
      </c>
      <c r="AJ184" s="79"/>
      <c r="AK184" s="78"/>
      <c r="AL184" s="64">
        <f t="shared" ref="AL184:AL189" si="421">AK184-AM184</f>
        <v>0</v>
      </c>
      <c r="AM184" s="79"/>
      <c r="AN184" s="78"/>
      <c r="AO184" s="64">
        <f t="shared" ref="AO184:AO189" si="422">AN184-AP184</f>
        <v>0</v>
      </c>
      <c r="AP184" s="79"/>
      <c r="AQ184" s="78"/>
      <c r="AR184" s="64">
        <f t="shared" ref="AR184:AR189" si="423">AQ184-AS184</f>
        <v>0</v>
      </c>
      <c r="AS184" s="79"/>
      <c r="AT184" s="78"/>
      <c r="AU184" s="64">
        <f t="shared" ref="AU184:AU189" si="424">AT184-AV184</f>
        <v>0</v>
      </c>
      <c r="AV184" s="79"/>
      <c r="AW184" s="78"/>
      <c r="AX184" s="64">
        <f t="shared" ref="AX184:AX189" si="425">AW184-AY184</f>
        <v>0</v>
      </c>
      <c r="AY184" s="79"/>
      <c r="AZ184" s="76"/>
      <c r="BA184" s="66" t="s">
        <v>34</v>
      </c>
    </row>
    <row r="185" spans="1:53" ht="13.5" customHeight="1">
      <c r="A185" s="627"/>
      <c r="B185" s="611"/>
      <c r="C185" s="613"/>
      <c r="D185" s="625"/>
      <c r="E185" s="629"/>
      <c r="F185" s="75" t="s">
        <v>35</v>
      </c>
      <c r="G185" s="78"/>
      <c r="H185" s="64">
        <f t="shared" si="411"/>
        <v>0</v>
      </c>
      <c r="I185" s="79"/>
      <c r="J185" s="78"/>
      <c r="K185" s="64">
        <f t="shared" si="412"/>
        <v>0</v>
      </c>
      <c r="L185" s="79"/>
      <c r="M185" s="78"/>
      <c r="N185" s="64">
        <f t="shared" si="413"/>
        <v>0</v>
      </c>
      <c r="O185" s="79"/>
      <c r="P185" s="78"/>
      <c r="Q185" s="64">
        <f t="shared" si="414"/>
        <v>0</v>
      </c>
      <c r="R185" s="79"/>
      <c r="S185" s="78"/>
      <c r="T185" s="64">
        <f t="shared" si="415"/>
        <v>0</v>
      </c>
      <c r="U185" s="79"/>
      <c r="V185" s="78"/>
      <c r="W185" s="64">
        <f t="shared" si="416"/>
        <v>0</v>
      </c>
      <c r="X185" s="93"/>
      <c r="Y185" s="78"/>
      <c r="Z185" s="64">
        <f t="shared" si="417"/>
        <v>0</v>
      </c>
      <c r="AA185" s="79"/>
      <c r="AB185" s="78"/>
      <c r="AC185" s="64">
        <f t="shared" si="418"/>
        <v>0</v>
      </c>
      <c r="AD185" s="79"/>
      <c r="AE185" s="78"/>
      <c r="AF185" s="64">
        <f t="shared" si="419"/>
        <v>0</v>
      </c>
      <c r="AG185" s="79"/>
      <c r="AH185" s="78"/>
      <c r="AI185" s="64">
        <f t="shared" si="420"/>
        <v>0</v>
      </c>
      <c r="AJ185" s="79"/>
      <c r="AK185" s="78"/>
      <c r="AL185" s="64">
        <f t="shared" si="421"/>
        <v>0</v>
      </c>
      <c r="AM185" s="79"/>
      <c r="AN185" s="78"/>
      <c r="AO185" s="64">
        <f t="shared" si="422"/>
        <v>0</v>
      </c>
      <c r="AP185" s="79"/>
      <c r="AQ185" s="78"/>
      <c r="AR185" s="64">
        <f t="shared" si="423"/>
        <v>0</v>
      </c>
      <c r="AS185" s="79"/>
      <c r="AT185" s="78"/>
      <c r="AU185" s="64">
        <f t="shared" si="424"/>
        <v>0</v>
      </c>
      <c r="AV185" s="79"/>
      <c r="AW185" s="78"/>
      <c r="AX185" s="64">
        <f t="shared" si="425"/>
        <v>0</v>
      </c>
      <c r="AY185" s="79"/>
      <c r="AZ185" s="76"/>
      <c r="BA185" s="67">
        <f>SUM(G184:G189,J184:J189,M184:M189,P184:P189,S184:S189,V184:V189,Y184:Y189,AB184:AB189,AE184:AE189,AH184:AH189,AK184:AK189,AZ184:AZ189,AN184:AN189,AQ184:AQ189)</f>
        <v>6720000</v>
      </c>
    </row>
    <row r="186" spans="1:53" ht="15.75" customHeight="1">
      <c r="A186" s="627"/>
      <c r="B186" s="611"/>
      <c r="C186" s="613"/>
      <c r="D186" s="625"/>
      <c r="E186" s="629"/>
      <c r="F186" s="75" t="s">
        <v>36</v>
      </c>
      <c r="G186" s="78"/>
      <c r="H186" s="64">
        <f t="shared" si="411"/>
        <v>0</v>
      </c>
      <c r="I186" s="79"/>
      <c r="J186" s="78"/>
      <c r="K186" s="64">
        <f t="shared" si="412"/>
        <v>0</v>
      </c>
      <c r="L186" s="79"/>
      <c r="M186" s="78"/>
      <c r="N186" s="64">
        <f t="shared" si="413"/>
        <v>0</v>
      </c>
      <c r="O186" s="79"/>
      <c r="P186" s="78"/>
      <c r="Q186" s="64">
        <f>SUM(P186)</f>
        <v>0</v>
      </c>
      <c r="R186" s="79"/>
      <c r="S186" s="78"/>
      <c r="T186" s="64">
        <f t="shared" si="415"/>
        <v>0</v>
      </c>
      <c r="U186" s="79"/>
      <c r="V186" s="78"/>
      <c r="W186" s="64">
        <f t="shared" si="416"/>
        <v>0</v>
      </c>
      <c r="X186" s="93"/>
      <c r="Y186" s="78"/>
      <c r="Z186" s="64">
        <f t="shared" si="417"/>
        <v>0</v>
      </c>
      <c r="AA186" s="79"/>
      <c r="AB186" s="78"/>
      <c r="AC186" s="64">
        <f t="shared" si="418"/>
        <v>0</v>
      </c>
      <c r="AD186" s="79"/>
      <c r="AE186" s="78"/>
      <c r="AF186" s="64">
        <f t="shared" si="419"/>
        <v>0</v>
      </c>
      <c r="AG186" s="79"/>
      <c r="AH186" s="78"/>
      <c r="AI186" s="64">
        <f t="shared" si="420"/>
        <v>0</v>
      </c>
      <c r="AJ186" s="79"/>
      <c r="AK186" s="78"/>
      <c r="AL186" s="64">
        <f t="shared" si="421"/>
        <v>0</v>
      </c>
      <c r="AM186" s="79"/>
      <c r="AN186" s="78"/>
      <c r="AO186" s="64">
        <f t="shared" si="422"/>
        <v>0</v>
      </c>
      <c r="AP186" s="79"/>
      <c r="AQ186" s="78"/>
      <c r="AR186" s="64">
        <f t="shared" si="423"/>
        <v>0</v>
      </c>
      <c r="AS186" s="79"/>
      <c r="AT186" s="78"/>
      <c r="AU186" s="64">
        <f t="shared" si="424"/>
        <v>0</v>
      </c>
      <c r="AV186" s="79"/>
      <c r="AW186" s="78"/>
      <c r="AX186" s="64">
        <f t="shared" si="425"/>
        <v>0</v>
      </c>
      <c r="AY186" s="79"/>
      <c r="AZ186" s="76"/>
      <c r="BA186" s="68" t="s">
        <v>37</v>
      </c>
    </row>
    <row r="187" spans="1:53" ht="13.5" customHeight="1">
      <c r="A187" s="627"/>
      <c r="B187" s="611"/>
      <c r="C187" s="613"/>
      <c r="D187" s="625"/>
      <c r="E187" s="629"/>
      <c r="F187" s="75" t="s">
        <v>38</v>
      </c>
      <c r="G187" s="78"/>
      <c r="H187" s="64">
        <f t="shared" si="411"/>
        <v>0</v>
      </c>
      <c r="I187" s="79"/>
      <c r="J187" s="78"/>
      <c r="K187" s="64">
        <f t="shared" si="412"/>
        <v>0</v>
      </c>
      <c r="L187" s="79"/>
      <c r="M187" s="78"/>
      <c r="N187" s="64">
        <f t="shared" si="413"/>
        <v>0</v>
      </c>
      <c r="O187" s="79"/>
      <c r="P187" s="78"/>
      <c r="Q187" s="64">
        <f t="shared" si="414"/>
        <v>0</v>
      </c>
      <c r="R187" s="79"/>
      <c r="S187" s="78"/>
      <c r="T187" s="64">
        <f t="shared" si="415"/>
        <v>0</v>
      </c>
      <c r="U187" s="79"/>
      <c r="V187" s="78"/>
      <c r="W187" s="64">
        <f t="shared" si="416"/>
        <v>0</v>
      </c>
      <c r="X187" s="93"/>
      <c r="Y187" s="78"/>
      <c r="Z187" s="64">
        <f t="shared" si="417"/>
        <v>0</v>
      </c>
      <c r="AA187" s="79"/>
      <c r="AB187" s="78"/>
      <c r="AC187" s="64">
        <f t="shared" si="418"/>
        <v>0</v>
      </c>
      <c r="AD187" s="79"/>
      <c r="AE187" s="78"/>
      <c r="AF187" s="64">
        <f t="shared" si="419"/>
        <v>0</v>
      </c>
      <c r="AG187" s="79"/>
      <c r="AH187" s="78"/>
      <c r="AI187" s="64">
        <f t="shared" si="420"/>
        <v>0</v>
      </c>
      <c r="AJ187" s="79"/>
      <c r="AK187" s="78"/>
      <c r="AL187" s="64">
        <f t="shared" si="421"/>
        <v>0</v>
      </c>
      <c r="AM187" s="79"/>
      <c r="AN187" s="78"/>
      <c r="AO187" s="64">
        <f t="shared" si="422"/>
        <v>0</v>
      </c>
      <c r="AP187" s="79"/>
      <c r="AQ187" s="78"/>
      <c r="AR187" s="64">
        <f t="shared" si="423"/>
        <v>0</v>
      </c>
      <c r="AS187" s="79"/>
      <c r="AT187" s="78"/>
      <c r="AU187" s="64">
        <f t="shared" si="424"/>
        <v>0</v>
      </c>
      <c r="AV187" s="79"/>
      <c r="AW187" s="78"/>
      <c r="AX187" s="64">
        <f t="shared" si="425"/>
        <v>0</v>
      </c>
      <c r="AY187" s="79"/>
      <c r="AZ187" s="76"/>
      <c r="BA187" s="67">
        <f>SUM(H184:H189,K184:K189,N184:N189,Q184:Q189,T184:T189,W184:W189,Z184:Z189,AC184:AC189,AF184:AF189,AI184:AI189,AL184:AL189,AO184:AO189,AR184:AR189)</f>
        <v>0</v>
      </c>
    </row>
    <row r="188" spans="1:53" ht="13.5" customHeight="1">
      <c r="A188" s="627"/>
      <c r="B188" s="611"/>
      <c r="C188" s="613"/>
      <c r="D188" s="625"/>
      <c r="E188" s="629"/>
      <c r="F188" s="75" t="s">
        <v>39</v>
      </c>
      <c r="G188" s="78"/>
      <c r="H188" s="64">
        <f t="shared" si="411"/>
        <v>0</v>
      </c>
      <c r="I188" s="79"/>
      <c r="J188" s="78"/>
      <c r="K188" s="64">
        <f t="shared" si="412"/>
        <v>0</v>
      </c>
      <c r="L188" s="79"/>
      <c r="M188" s="78"/>
      <c r="N188" s="64">
        <f t="shared" si="413"/>
        <v>0</v>
      </c>
      <c r="O188" s="79"/>
      <c r="P188" s="78"/>
      <c r="Q188" s="64">
        <f t="shared" si="414"/>
        <v>0</v>
      </c>
      <c r="R188" s="79"/>
      <c r="S188" s="78"/>
      <c r="T188" s="64">
        <f t="shared" si="415"/>
        <v>0</v>
      </c>
      <c r="U188" s="79"/>
      <c r="V188" s="78"/>
      <c r="W188" s="64">
        <f t="shared" si="416"/>
        <v>0</v>
      </c>
      <c r="X188" s="93"/>
      <c r="Y188" s="78"/>
      <c r="Z188" s="64">
        <f t="shared" si="417"/>
        <v>0</v>
      </c>
      <c r="AA188" s="79"/>
      <c r="AB188" s="78"/>
      <c r="AC188" s="64">
        <f t="shared" si="418"/>
        <v>0</v>
      </c>
      <c r="AD188" s="79"/>
      <c r="AE188" s="78"/>
      <c r="AF188" s="64">
        <f t="shared" si="419"/>
        <v>0</v>
      </c>
      <c r="AG188" s="79"/>
      <c r="AH188" s="78"/>
      <c r="AI188" s="64">
        <f t="shared" si="420"/>
        <v>0</v>
      </c>
      <c r="AJ188" s="79"/>
      <c r="AK188" s="78"/>
      <c r="AL188" s="64">
        <f t="shared" si="421"/>
        <v>0</v>
      </c>
      <c r="AM188" s="79"/>
      <c r="AN188" s="78"/>
      <c r="AO188" s="64">
        <f t="shared" si="422"/>
        <v>0</v>
      </c>
      <c r="AP188" s="79"/>
      <c r="AQ188" s="78"/>
      <c r="AR188" s="64">
        <f t="shared" si="423"/>
        <v>0</v>
      </c>
      <c r="AS188" s="79"/>
      <c r="AT188" s="78"/>
      <c r="AU188" s="64">
        <f t="shared" si="424"/>
        <v>0</v>
      </c>
      <c r="AV188" s="79"/>
      <c r="AW188" s="78"/>
      <c r="AX188" s="64">
        <f t="shared" si="425"/>
        <v>0</v>
      </c>
      <c r="AY188" s="79"/>
      <c r="AZ188" s="76"/>
      <c r="BA188" s="68" t="s">
        <v>40</v>
      </c>
    </row>
    <row r="189" spans="1:53" ht="13.5" customHeight="1">
      <c r="A189" s="738"/>
      <c r="B189" s="734"/>
      <c r="C189" s="735"/>
      <c r="D189" s="739"/>
      <c r="E189" s="740"/>
      <c r="F189" s="75" t="s">
        <v>42</v>
      </c>
      <c r="G189" s="78"/>
      <c r="H189" s="64">
        <f t="shared" si="411"/>
        <v>0</v>
      </c>
      <c r="I189" s="79"/>
      <c r="J189" s="78"/>
      <c r="K189" s="64">
        <f t="shared" si="412"/>
        <v>0</v>
      </c>
      <c r="L189" s="79"/>
      <c r="M189" s="78"/>
      <c r="N189" s="64">
        <f t="shared" si="413"/>
        <v>0</v>
      </c>
      <c r="O189" s="79"/>
      <c r="P189" s="78"/>
      <c r="Q189" s="64">
        <f t="shared" si="414"/>
        <v>0</v>
      </c>
      <c r="R189" s="79"/>
      <c r="S189" s="78"/>
      <c r="T189" s="64">
        <f t="shared" si="415"/>
        <v>0</v>
      </c>
      <c r="U189" s="79"/>
      <c r="V189" s="78"/>
      <c r="W189" s="64">
        <f t="shared" si="416"/>
        <v>0</v>
      </c>
      <c r="X189" s="79"/>
      <c r="Y189" s="78">
        <v>6720000</v>
      </c>
      <c r="Z189" s="64">
        <f t="shared" si="417"/>
        <v>0</v>
      </c>
      <c r="AA189" s="79">
        <v>6720000</v>
      </c>
      <c r="AB189" s="78"/>
      <c r="AC189" s="64">
        <f t="shared" si="418"/>
        <v>0</v>
      </c>
      <c r="AD189" s="79"/>
      <c r="AE189" s="78"/>
      <c r="AF189" s="64">
        <f t="shared" si="419"/>
        <v>0</v>
      </c>
      <c r="AG189" s="79"/>
      <c r="AH189" s="78"/>
      <c r="AI189" s="64">
        <f t="shared" si="420"/>
        <v>0</v>
      </c>
      <c r="AJ189" s="79"/>
      <c r="AK189" s="78"/>
      <c r="AL189" s="64">
        <f t="shared" si="421"/>
        <v>0</v>
      </c>
      <c r="AM189" s="79"/>
      <c r="AN189" s="78"/>
      <c r="AO189" s="64">
        <f t="shared" si="422"/>
        <v>0</v>
      </c>
      <c r="AP189" s="79"/>
      <c r="AQ189" s="78"/>
      <c r="AR189" s="64">
        <f t="shared" si="423"/>
        <v>0</v>
      </c>
      <c r="AS189" s="79"/>
      <c r="AT189" s="78"/>
      <c r="AU189" s="64">
        <f t="shared" si="424"/>
        <v>0</v>
      </c>
      <c r="AV189" s="79"/>
      <c r="AW189" s="78"/>
      <c r="AX189" s="64">
        <f t="shared" si="425"/>
        <v>0</v>
      </c>
      <c r="AY189" s="79"/>
      <c r="AZ189" s="76"/>
      <c r="BA189" s="67">
        <f>SUM(I184:I189,L184:L189,O184:O189,R184:R189,U184:U189,X184:X189,AA184:AA189,AD184:AD189,AG184:AG189,AJ184:AJ189,AM184:AM189,AP184:AP189,AS184:AS189)</f>
        <v>6720000</v>
      </c>
    </row>
    <row r="190" spans="1:53" ht="15" customHeight="1">
      <c r="A190" s="477" t="s">
        <v>24</v>
      </c>
      <c r="B190" s="467" t="s">
        <v>20</v>
      </c>
      <c r="C190" s="467" t="s">
        <v>21</v>
      </c>
      <c r="D190" s="467" t="s">
        <v>212</v>
      </c>
      <c r="E190" s="467" t="s">
        <v>23</v>
      </c>
      <c r="F190" s="480" t="s">
        <v>25</v>
      </c>
      <c r="G190" s="459" t="s">
        <v>26</v>
      </c>
      <c r="H190" s="449" t="s">
        <v>27</v>
      </c>
      <c r="I190" s="451" t="s">
        <v>28</v>
      </c>
      <c r="J190" s="459" t="s">
        <v>26</v>
      </c>
      <c r="K190" s="449" t="s">
        <v>27</v>
      </c>
      <c r="L190" s="451" t="s">
        <v>28</v>
      </c>
      <c r="M190" s="459" t="s">
        <v>26</v>
      </c>
      <c r="N190" s="449" t="s">
        <v>27</v>
      </c>
      <c r="O190" s="451" t="s">
        <v>28</v>
      </c>
      <c r="P190" s="459" t="s">
        <v>26</v>
      </c>
      <c r="Q190" s="449" t="s">
        <v>27</v>
      </c>
      <c r="R190" s="451" t="s">
        <v>28</v>
      </c>
      <c r="S190" s="459" t="s">
        <v>26</v>
      </c>
      <c r="T190" s="449" t="s">
        <v>27</v>
      </c>
      <c r="U190" s="451" t="s">
        <v>28</v>
      </c>
      <c r="V190" s="459" t="s">
        <v>26</v>
      </c>
      <c r="W190" s="449" t="s">
        <v>27</v>
      </c>
      <c r="X190" s="473" t="s">
        <v>28</v>
      </c>
      <c r="Y190" s="459" t="s">
        <v>26</v>
      </c>
      <c r="Z190" s="449" t="s">
        <v>27</v>
      </c>
      <c r="AA190" s="451" t="s">
        <v>28</v>
      </c>
      <c r="AB190" s="459" t="s">
        <v>26</v>
      </c>
      <c r="AC190" s="449" t="s">
        <v>27</v>
      </c>
      <c r="AD190" s="451" t="s">
        <v>28</v>
      </c>
      <c r="AE190" s="459" t="s">
        <v>26</v>
      </c>
      <c r="AF190" s="449" t="s">
        <v>27</v>
      </c>
      <c r="AG190" s="451" t="s">
        <v>28</v>
      </c>
      <c r="AH190" s="459" t="s">
        <v>26</v>
      </c>
      <c r="AI190" s="449" t="s">
        <v>27</v>
      </c>
      <c r="AJ190" s="451" t="s">
        <v>28</v>
      </c>
      <c r="AK190" s="459" t="s">
        <v>26</v>
      </c>
      <c r="AL190" s="449" t="s">
        <v>27</v>
      </c>
      <c r="AM190" s="451" t="s">
        <v>28</v>
      </c>
      <c r="AN190" s="459" t="s">
        <v>26</v>
      </c>
      <c r="AO190" s="449" t="s">
        <v>27</v>
      </c>
      <c r="AP190" s="451" t="s">
        <v>28</v>
      </c>
      <c r="AQ190" s="459" t="s">
        <v>26</v>
      </c>
      <c r="AR190" s="449" t="s">
        <v>27</v>
      </c>
      <c r="AS190" s="451" t="s">
        <v>28</v>
      </c>
      <c r="AT190" s="459" t="s">
        <v>26</v>
      </c>
      <c r="AU190" s="449" t="s">
        <v>27</v>
      </c>
      <c r="AV190" s="451" t="s">
        <v>28</v>
      </c>
      <c r="AW190" s="459" t="s">
        <v>26</v>
      </c>
      <c r="AX190" s="449" t="s">
        <v>27</v>
      </c>
      <c r="AY190" s="451" t="s">
        <v>28</v>
      </c>
      <c r="AZ190" s="475" t="s">
        <v>26</v>
      </c>
      <c r="BA190" s="482" t="s">
        <v>29</v>
      </c>
    </row>
    <row r="191" spans="1:53" ht="15" customHeight="1">
      <c r="A191" s="626" t="s">
        <v>215</v>
      </c>
      <c r="B191" s="610" t="s">
        <v>363</v>
      </c>
      <c r="C191" s="612">
        <v>384</v>
      </c>
      <c r="D191" s="624" t="s">
        <v>364</v>
      </c>
      <c r="E191" s="628" t="s">
        <v>365</v>
      </c>
      <c r="F191" s="75" t="s">
        <v>33</v>
      </c>
      <c r="G191" s="78"/>
      <c r="H191" s="64">
        <f t="shared" ref="H191:H196" si="426">G191-I191</f>
        <v>0</v>
      </c>
      <c r="I191" s="79"/>
      <c r="J191" s="78"/>
      <c r="K191" s="64">
        <f t="shared" ref="K191:K196" si="427">J191-L191</f>
        <v>0</v>
      </c>
      <c r="L191" s="79"/>
      <c r="M191" s="78"/>
      <c r="N191" s="64">
        <f t="shared" ref="N191:N196" si="428">M191-O191</f>
        <v>0</v>
      </c>
      <c r="O191" s="79"/>
      <c r="P191" s="78"/>
      <c r="Q191" s="64">
        <f t="shared" ref="Q191:Q196" si="429">P191-R191</f>
        <v>0</v>
      </c>
      <c r="R191" s="79"/>
      <c r="S191" s="78"/>
      <c r="T191" s="64">
        <f t="shared" ref="T191:T196" si="430">S191-U191</f>
        <v>0</v>
      </c>
      <c r="U191" s="79"/>
      <c r="V191" s="78"/>
      <c r="W191" s="64">
        <f t="shared" ref="W191:W196" si="431">V191-X191</f>
        <v>0</v>
      </c>
      <c r="X191" s="93"/>
      <c r="Y191" s="78"/>
      <c r="Z191" s="64">
        <f t="shared" ref="Z191:Z196" si="432">Y191-AA191</f>
        <v>0</v>
      </c>
      <c r="AA191" s="79"/>
      <c r="AB191" s="78"/>
      <c r="AC191" s="64">
        <f t="shared" ref="AC191:AC196" si="433">AB191-AD191</f>
        <v>0</v>
      </c>
      <c r="AD191" s="79"/>
      <c r="AE191" s="78"/>
      <c r="AF191" s="64">
        <f t="shared" ref="AF191:AF196" si="434">AE191-AG191</f>
        <v>0</v>
      </c>
      <c r="AG191" s="79"/>
      <c r="AH191" s="78"/>
      <c r="AI191" s="64">
        <f t="shared" ref="AI191:AI196" si="435">AH191-AJ191</f>
        <v>0</v>
      </c>
      <c r="AJ191" s="79"/>
      <c r="AK191" s="78"/>
      <c r="AL191" s="64">
        <f t="shared" ref="AL191:AL196" si="436">AK191-AM191</f>
        <v>0</v>
      </c>
      <c r="AM191" s="79"/>
      <c r="AN191" s="78"/>
      <c r="AO191" s="64">
        <f t="shared" ref="AO191:AO196" si="437">AN191-AP191</f>
        <v>0</v>
      </c>
      <c r="AP191" s="79"/>
      <c r="AQ191" s="78"/>
      <c r="AR191" s="64">
        <f t="shared" ref="AR191:AR196" si="438">AQ191-AS191</f>
        <v>0</v>
      </c>
      <c r="AS191" s="79"/>
      <c r="AT191" s="78"/>
      <c r="AU191" s="64">
        <f t="shared" ref="AU191:AU196" si="439">AT191-AV191</f>
        <v>0</v>
      </c>
      <c r="AV191" s="79"/>
      <c r="AW191" s="78"/>
      <c r="AX191" s="64">
        <f t="shared" ref="AX191:AX196" si="440">AW191-AY191</f>
        <v>0</v>
      </c>
      <c r="AY191" s="79"/>
      <c r="AZ191" s="76"/>
      <c r="BA191" s="66" t="s">
        <v>34</v>
      </c>
    </row>
    <row r="192" spans="1:53" ht="15" customHeight="1">
      <c r="A192" s="627"/>
      <c r="B192" s="611"/>
      <c r="C192" s="613"/>
      <c r="D192" s="625"/>
      <c r="E192" s="629"/>
      <c r="F192" s="75" t="s">
        <v>35</v>
      </c>
      <c r="G192" s="78"/>
      <c r="H192" s="64">
        <f t="shared" si="426"/>
        <v>0</v>
      </c>
      <c r="I192" s="79"/>
      <c r="J192" s="78"/>
      <c r="K192" s="64">
        <f t="shared" si="427"/>
        <v>0</v>
      </c>
      <c r="L192" s="79"/>
      <c r="M192" s="78"/>
      <c r="N192" s="64">
        <f t="shared" si="428"/>
        <v>0</v>
      </c>
      <c r="O192" s="79"/>
      <c r="P192" s="78"/>
      <c r="Q192" s="64">
        <f t="shared" si="429"/>
        <v>0</v>
      </c>
      <c r="R192" s="79"/>
      <c r="S192" s="78"/>
      <c r="T192" s="64">
        <f t="shared" si="430"/>
        <v>0</v>
      </c>
      <c r="U192" s="79"/>
      <c r="V192" s="78"/>
      <c r="W192" s="64">
        <f t="shared" si="431"/>
        <v>0</v>
      </c>
      <c r="X192" s="93"/>
      <c r="Y192" s="78"/>
      <c r="Z192" s="64">
        <f t="shared" si="432"/>
        <v>0</v>
      </c>
      <c r="AA192" s="79"/>
      <c r="AB192" s="78"/>
      <c r="AC192" s="64">
        <f t="shared" si="433"/>
        <v>0</v>
      </c>
      <c r="AD192" s="79"/>
      <c r="AE192" s="78"/>
      <c r="AF192" s="64">
        <f t="shared" si="434"/>
        <v>0</v>
      </c>
      <c r="AG192" s="79"/>
      <c r="AH192" s="78"/>
      <c r="AI192" s="64">
        <f t="shared" si="435"/>
        <v>0</v>
      </c>
      <c r="AJ192" s="79"/>
      <c r="AK192" s="78"/>
      <c r="AL192" s="64">
        <f t="shared" si="436"/>
        <v>0</v>
      </c>
      <c r="AM192" s="79"/>
      <c r="AN192" s="78"/>
      <c r="AO192" s="64">
        <f t="shared" si="437"/>
        <v>0</v>
      </c>
      <c r="AP192" s="79"/>
      <c r="AQ192" s="78"/>
      <c r="AR192" s="64">
        <f t="shared" si="438"/>
        <v>0</v>
      </c>
      <c r="AS192" s="79"/>
      <c r="AT192" s="78"/>
      <c r="AU192" s="64">
        <f t="shared" si="439"/>
        <v>0</v>
      </c>
      <c r="AV192" s="79"/>
      <c r="AW192" s="78"/>
      <c r="AX192" s="64">
        <f t="shared" si="440"/>
        <v>0</v>
      </c>
      <c r="AY192" s="79"/>
      <c r="AZ192" s="76"/>
      <c r="BA192" s="67">
        <f>SUM(G191:G196,J191:J196,M191:M196,P191:P196,S191:S196,V191:V196,Y191:Y196,AB191:AB196,AE191:AE196,AH191:AH196,AK191:AK196,AZ191:AZ196,AN191:AN196,AQ191:AQ196)</f>
        <v>1112911</v>
      </c>
    </row>
    <row r="193" spans="1:53" ht="15" customHeight="1">
      <c r="A193" s="627"/>
      <c r="B193" s="611"/>
      <c r="C193" s="613"/>
      <c r="D193" s="625"/>
      <c r="E193" s="629"/>
      <c r="F193" s="75" t="s">
        <v>36</v>
      </c>
      <c r="G193" s="78">
        <v>330000</v>
      </c>
      <c r="H193" s="64">
        <f t="shared" si="426"/>
        <v>0</v>
      </c>
      <c r="I193" s="79">
        <v>330000</v>
      </c>
      <c r="J193" s="78"/>
      <c r="K193" s="64">
        <f t="shared" si="427"/>
        <v>0</v>
      </c>
      <c r="L193" s="79"/>
      <c r="M193" s="78"/>
      <c r="N193" s="64">
        <f t="shared" si="428"/>
        <v>0</v>
      </c>
      <c r="O193" s="79"/>
      <c r="P193" s="78">
        <v>63840</v>
      </c>
      <c r="Q193" s="64">
        <f t="shared" si="429"/>
        <v>0</v>
      </c>
      <c r="R193" s="79">
        <v>63840</v>
      </c>
      <c r="S193" s="78">
        <v>47500</v>
      </c>
      <c r="T193" s="64">
        <f t="shared" si="430"/>
        <v>0</v>
      </c>
      <c r="U193" s="79">
        <v>47500</v>
      </c>
      <c r="V193" s="78">
        <v>40000</v>
      </c>
      <c r="W193" s="64">
        <f t="shared" si="431"/>
        <v>0</v>
      </c>
      <c r="X193" s="93">
        <v>40000</v>
      </c>
      <c r="Y193" s="78"/>
      <c r="Z193" s="64">
        <f t="shared" si="432"/>
        <v>0</v>
      </c>
      <c r="AA193" s="79"/>
      <c r="AB193" s="78"/>
      <c r="AC193" s="64">
        <f t="shared" si="433"/>
        <v>0</v>
      </c>
      <c r="AD193" s="79"/>
      <c r="AE193" s="78"/>
      <c r="AF193" s="64">
        <f t="shared" si="434"/>
        <v>0</v>
      </c>
      <c r="AG193" s="79"/>
      <c r="AH193" s="78"/>
      <c r="AI193" s="64">
        <f t="shared" si="435"/>
        <v>0</v>
      </c>
      <c r="AJ193" s="79"/>
      <c r="AK193" s="78"/>
      <c r="AL193" s="64">
        <f t="shared" si="436"/>
        <v>0</v>
      </c>
      <c r="AM193" s="79"/>
      <c r="AN193" s="78"/>
      <c r="AO193" s="64">
        <f t="shared" si="437"/>
        <v>0</v>
      </c>
      <c r="AP193" s="79"/>
      <c r="AQ193" s="78"/>
      <c r="AR193" s="64">
        <f t="shared" si="438"/>
        <v>0</v>
      </c>
      <c r="AS193" s="79"/>
      <c r="AT193" s="78"/>
      <c r="AU193" s="64">
        <f t="shared" si="439"/>
        <v>0</v>
      </c>
      <c r="AV193" s="79"/>
      <c r="AW193" s="78"/>
      <c r="AX193" s="64">
        <f t="shared" si="440"/>
        <v>0</v>
      </c>
      <c r="AY193" s="79"/>
      <c r="AZ193" s="76"/>
      <c r="BA193" s="68" t="s">
        <v>37</v>
      </c>
    </row>
    <row r="194" spans="1:53" ht="15" customHeight="1">
      <c r="A194" s="627"/>
      <c r="B194" s="611"/>
      <c r="C194" s="613"/>
      <c r="D194" s="625"/>
      <c r="E194" s="629"/>
      <c r="F194" s="75" t="s">
        <v>38</v>
      </c>
      <c r="G194" s="78"/>
      <c r="H194" s="64">
        <f t="shared" si="426"/>
        <v>0</v>
      </c>
      <c r="I194" s="79"/>
      <c r="J194" s="78">
        <v>336160</v>
      </c>
      <c r="K194" s="64">
        <f t="shared" si="427"/>
        <v>0</v>
      </c>
      <c r="L194" s="79">
        <v>336160</v>
      </c>
      <c r="M194" s="78"/>
      <c r="N194" s="64">
        <f t="shared" si="428"/>
        <v>0</v>
      </c>
      <c r="O194" s="79"/>
      <c r="P194" s="78">
        <v>250000</v>
      </c>
      <c r="Q194" s="64">
        <f t="shared" si="429"/>
        <v>0</v>
      </c>
      <c r="R194" s="79">
        <v>250000</v>
      </c>
      <c r="S194" s="78"/>
      <c r="T194" s="64">
        <f t="shared" si="430"/>
        <v>0</v>
      </c>
      <c r="U194" s="79"/>
      <c r="V194" s="78"/>
      <c r="W194" s="64">
        <f t="shared" si="431"/>
        <v>0</v>
      </c>
      <c r="X194" s="93"/>
      <c r="Y194" s="78"/>
      <c r="Z194" s="64">
        <f t="shared" si="432"/>
        <v>0</v>
      </c>
      <c r="AA194" s="79"/>
      <c r="AB194" s="78"/>
      <c r="AC194" s="64">
        <f t="shared" si="433"/>
        <v>0</v>
      </c>
      <c r="AD194" s="79"/>
      <c r="AE194" s="78"/>
      <c r="AF194" s="64">
        <f t="shared" si="434"/>
        <v>0</v>
      </c>
      <c r="AG194" s="79"/>
      <c r="AH194" s="78"/>
      <c r="AI194" s="64">
        <f t="shared" si="435"/>
        <v>0</v>
      </c>
      <c r="AJ194" s="79"/>
      <c r="AK194" s="78"/>
      <c r="AL194" s="64">
        <f t="shared" si="436"/>
        <v>0</v>
      </c>
      <c r="AM194" s="79"/>
      <c r="AN194" s="78"/>
      <c r="AO194" s="64">
        <f t="shared" si="437"/>
        <v>0</v>
      </c>
      <c r="AP194" s="79"/>
      <c r="AQ194" s="78"/>
      <c r="AR194" s="64">
        <f t="shared" si="438"/>
        <v>0</v>
      </c>
      <c r="AS194" s="79"/>
      <c r="AT194" s="78"/>
      <c r="AU194" s="64">
        <f t="shared" si="439"/>
        <v>0</v>
      </c>
      <c r="AV194" s="79"/>
      <c r="AW194" s="78"/>
      <c r="AX194" s="64">
        <f t="shared" si="440"/>
        <v>0</v>
      </c>
      <c r="AY194" s="79"/>
      <c r="AZ194" s="76"/>
      <c r="BA194" s="67">
        <f>SUM(H191:H196,K191:K196,N191:N196,Q191:Q196,T191:T196,W191:W196,Z191:Z196,AC191:AC196,AF191:AF196,AI191:AI196,AL191:AL196,AO191:AO196,AR191:AR196)</f>
        <v>0</v>
      </c>
    </row>
    <row r="195" spans="1:53" ht="15" customHeight="1">
      <c r="A195" s="627"/>
      <c r="B195" s="611"/>
      <c r="C195" s="613"/>
      <c r="D195" s="625"/>
      <c r="E195" s="629"/>
      <c r="F195" s="75" t="s">
        <v>39</v>
      </c>
      <c r="G195" s="78"/>
      <c r="H195" s="64">
        <f t="shared" si="426"/>
        <v>0</v>
      </c>
      <c r="I195" s="79"/>
      <c r="J195" s="78"/>
      <c r="K195" s="64">
        <f t="shared" si="427"/>
        <v>0</v>
      </c>
      <c r="L195" s="79"/>
      <c r="M195" s="78">
        <v>45411</v>
      </c>
      <c r="N195" s="64">
        <f t="shared" si="428"/>
        <v>0</v>
      </c>
      <c r="O195" s="79">
        <v>45411</v>
      </c>
      <c r="P195" s="78"/>
      <c r="Q195" s="64">
        <f t="shared" si="429"/>
        <v>0</v>
      </c>
      <c r="R195" s="79"/>
      <c r="S195" s="78"/>
      <c r="T195" s="64">
        <f t="shared" si="430"/>
        <v>0</v>
      </c>
      <c r="U195" s="79"/>
      <c r="V195" s="78"/>
      <c r="W195" s="64">
        <f t="shared" si="431"/>
        <v>0</v>
      </c>
      <c r="X195" s="79"/>
      <c r="Y195" s="78"/>
      <c r="Z195" s="64">
        <f t="shared" si="432"/>
        <v>0</v>
      </c>
      <c r="AA195" s="79"/>
      <c r="AB195" s="78"/>
      <c r="AC195" s="64">
        <f t="shared" si="433"/>
        <v>0</v>
      </c>
      <c r="AD195" s="79"/>
      <c r="AE195" s="78"/>
      <c r="AF195" s="64">
        <f t="shared" si="434"/>
        <v>0</v>
      </c>
      <c r="AG195" s="79"/>
      <c r="AH195" s="78"/>
      <c r="AI195" s="64">
        <f t="shared" si="435"/>
        <v>0</v>
      </c>
      <c r="AJ195" s="79"/>
      <c r="AK195" s="78"/>
      <c r="AL195" s="64">
        <f t="shared" si="436"/>
        <v>0</v>
      </c>
      <c r="AM195" s="79"/>
      <c r="AN195" s="78"/>
      <c r="AO195" s="64">
        <f t="shared" si="437"/>
        <v>0</v>
      </c>
      <c r="AP195" s="79"/>
      <c r="AQ195" s="78"/>
      <c r="AR195" s="64">
        <f t="shared" si="438"/>
        <v>0</v>
      </c>
      <c r="AS195" s="79"/>
      <c r="AT195" s="78"/>
      <c r="AU195" s="64">
        <f t="shared" si="439"/>
        <v>0</v>
      </c>
      <c r="AV195" s="79"/>
      <c r="AW195" s="78"/>
      <c r="AX195" s="64">
        <f t="shared" si="440"/>
        <v>0</v>
      </c>
      <c r="AY195" s="79"/>
      <c r="AZ195" s="76"/>
      <c r="BA195" s="68" t="s">
        <v>40</v>
      </c>
    </row>
    <row r="196" spans="1:53" ht="15" customHeight="1">
      <c r="A196" s="738"/>
      <c r="B196" s="734"/>
      <c r="C196" s="735"/>
      <c r="D196" s="739"/>
      <c r="E196" s="740"/>
      <c r="F196" s="75" t="s">
        <v>42</v>
      </c>
      <c r="G196" s="78"/>
      <c r="H196" s="64">
        <f t="shared" si="426"/>
        <v>0</v>
      </c>
      <c r="I196" s="79"/>
      <c r="J196" s="78"/>
      <c r="K196" s="64">
        <f t="shared" si="427"/>
        <v>0</v>
      </c>
      <c r="L196" s="79"/>
      <c r="M196" s="78"/>
      <c r="N196" s="64">
        <f t="shared" si="428"/>
        <v>0</v>
      </c>
      <c r="O196" s="79"/>
      <c r="P196" s="78"/>
      <c r="Q196" s="64">
        <f t="shared" si="429"/>
        <v>0</v>
      </c>
      <c r="R196" s="79"/>
      <c r="S196" s="78"/>
      <c r="T196" s="64">
        <f t="shared" si="430"/>
        <v>0</v>
      </c>
      <c r="U196" s="79"/>
      <c r="V196" s="78"/>
      <c r="W196" s="64">
        <f t="shared" si="431"/>
        <v>0</v>
      </c>
      <c r="X196" s="79"/>
      <c r="Y196" s="78"/>
      <c r="Z196" s="64">
        <f t="shared" si="432"/>
        <v>0</v>
      </c>
      <c r="AA196" s="79"/>
      <c r="AB196" s="78"/>
      <c r="AC196" s="64">
        <f t="shared" si="433"/>
        <v>0</v>
      </c>
      <c r="AD196" s="79"/>
      <c r="AE196" s="78"/>
      <c r="AF196" s="64">
        <f t="shared" si="434"/>
        <v>0</v>
      </c>
      <c r="AG196" s="79"/>
      <c r="AH196" s="78"/>
      <c r="AI196" s="64">
        <f t="shared" si="435"/>
        <v>0</v>
      </c>
      <c r="AJ196" s="79"/>
      <c r="AK196" s="78"/>
      <c r="AL196" s="64">
        <f t="shared" si="436"/>
        <v>0</v>
      </c>
      <c r="AM196" s="79"/>
      <c r="AN196" s="78"/>
      <c r="AO196" s="64">
        <f t="shared" si="437"/>
        <v>0</v>
      </c>
      <c r="AP196" s="79"/>
      <c r="AQ196" s="78"/>
      <c r="AR196" s="64">
        <f t="shared" si="438"/>
        <v>0</v>
      </c>
      <c r="AS196" s="79"/>
      <c r="AT196" s="78"/>
      <c r="AU196" s="64">
        <f t="shared" si="439"/>
        <v>0</v>
      </c>
      <c r="AV196" s="79"/>
      <c r="AW196" s="78"/>
      <c r="AX196" s="64">
        <f t="shared" si="440"/>
        <v>0</v>
      </c>
      <c r="AY196" s="79"/>
      <c r="AZ196" s="76"/>
      <c r="BA196" s="67">
        <f>SUM(I191:I196,L191:L196,O191:O196,R191:R196,U191:U196,X191:X196,AA191:AA196,AD191:AD196,AG191:AG196,AJ191:AJ196,AM191:AM196,AP191:AP196,AS191:AS196)</f>
        <v>1112911</v>
      </c>
    </row>
    <row r="197" spans="1:53" ht="15" customHeight="1">
      <c r="A197" s="477" t="s">
        <v>24</v>
      </c>
      <c r="B197" s="467" t="s">
        <v>20</v>
      </c>
      <c r="C197" s="467" t="s">
        <v>21</v>
      </c>
      <c r="D197" s="467" t="s">
        <v>212</v>
      </c>
      <c r="E197" s="467" t="s">
        <v>23</v>
      </c>
      <c r="F197" s="480" t="s">
        <v>25</v>
      </c>
      <c r="G197" s="459" t="s">
        <v>26</v>
      </c>
      <c r="H197" s="449" t="s">
        <v>27</v>
      </c>
      <c r="I197" s="451" t="s">
        <v>28</v>
      </c>
      <c r="J197" s="459" t="s">
        <v>26</v>
      </c>
      <c r="K197" s="449" t="s">
        <v>27</v>
      </c>
      <c r="L197" s="451" t="s">
        <v>28</v>
      </c>
      <c r="M197" s="459" t="s">
        <v>26</v>
      </c>
      <c r="N197" s="449" t="s">
        <v>27</v>
      </c>
      <c r="O197" s="451" t="s">
        <v>28</v>
      </c>
      <c r="P197" s="459" t="s">
        <v>26</v>
      </c>
      <c r="Q197" s="449" t="s">
        <v>27</v>
      </c>
      <c r="R197" s="451" t="s">
        <v>28</v>
      </c>
      <c r="S197" s="459" t="s">
        <v>26</v>
      </c>
      <c r="T197" s="449" t="s">
        <v>27</v>
      </c>
      <c r="U197" s="451" t="s">
        <v>28</v>
      </c>
      <c r="V197" s="459" t="s">
        <v>26</v>
      </c>
      <c r="W197" s="449" t="s">
        <v>27</v>
      </c>
      <c r="X197" s="473" t="s">
        <v>28</v>
      </c>
      <c r="Y197" s="459" t="s">
        <v>26</v>
      </c>
      <c r="Z197" s="449" t="s">
        <v>27</v>
      </c>
      <c r="AA197" s="451" t="s">
        <v>28</v>
      </c>
      <c r="AB197" s="459" t="s">
        <v>26</v>
      </c>
      <c r="AC197" s="449" t="s">
        <v>27</v>
      </c>
      <c r="AD197" s="451" t="s">
        <v>28</v>
      </c>
      <c r="AE197" s="459" t="s">
        <v>26</v>
      </c>
      <c r="AF197" s="449" t="s">
        <v>27</v>
      </c>
      <c r="AG197" s="451" t="s">
        <v>28</v>
      </c>
      <c r="AH197" s="459" t="s">
        <v>26</v>
      </c>
      <c r="AI197" s="449" t="s">
        <v>27</v>
      </c>
      <c r="AJ197" s="451" t="s">
        <v>28</v>
      </c>
      <c r="AK197" s="459" t="s">
        <v>26</v>
      </c>
      <c r="AL197" s="449" t="s">
        <v>27</v>
      </c>
      <c r="AM197" s="451" t="s">
        <v>28</v>
      </c>
      <c r="AN197" s="459" t="s">
        <v>26</v>
      </c>
      <c r="AO197" s="449" t="s">
        <v>27</v>
      </c>
      <c r="AP197" s="451" t="s">
        <v>28</v>
      </c>
      <c r="AQ197" s="459" t="s">
        <v>26</v>
      </c>
      <c r="AR197" s="449" t="s">
        <v>27</v>
      </c>
      <c r="AS197" s="451" t="s">
        <v>28</v>
      </c>
      <c r="AT197" s="459" t="s">
        <v>26</v>
      </c>
      <c r="AU197" s="449" t="s">
        <v>27</v>
      </c>
      <c r="AV197" s="451" t="s">
        <v>28</v>
      </c>
      <c r="AW197" s="459" t="s">
        <v>26</v>
      </c>
      <c r="AX197" s="449" t="s">
        <v>27</v>
      </c>
      <c r="AY197" s="451" t="s">
        <v>28</v>
      </c>
      <c r="AZ197" s="475" t="s">
        <v>26</v>
      </c>
      <c r="BA197" s="482" t="s">
        <v>29</v>
      </c>
    </row>
    <row r="198" spans="1:53" ht="15" customHeight="1">
      <c r="A198" s="626" t="s">
        <v>215</v>
      </c>
      <c r="B198" s="610" t="s">
        <v>366</v>
      </c>
      <c r="C198" s="612">
        <v>224</v>
      </c>
      <c r="D198" s="624" t="s">
        <v>367</v>
      </c>
      <c r="E198" s="628" t="s">
        <v>368</v>
      </c>
      <c r="F198" s="75" t="s">
        <v>33</v>
      </c>
      <c r="G198" s="78"/>
      <c r="H198" s="64">
        <f t="shared" ref="H198:H203" si="441">G198-I198</f>
        <v>0</v>
      </c>
      <c r="I198" s="79"/>
      <c r="J198" s="78"/>
      <c r="K198" s="64">
        <f t="shared" ref="K198:K203" si="442">J198-L198</f>
        <v>0</v>
      </c>
      <c r="L198" s="79"/>
      <c r="M198" s="78"/>
      <c r="N198" s="64">
        <f t="shared" ref="N198:N203" si="443">M198-O198</f>
        <v>0</v>
      </c>
      <c r="O198" s="79"/>
      <c r="P198" s="78"/>
      <c r="Q198" s="64">
        <f t="shared" ref="Q198:Q203" si="444">P198-R198</f>
        <v>0</v>
      </c>
      <c r="R198" s="79"/>
      <c r="S198" s="78"/>
      <c r="T198" s="64">
        <f t="shared" ref="T198:T203" si="445">S198-U198</f>
        <v>0</v>
      </c>
      <c r="U198" s="79"/>
      <c r="V198" s="78"/>
      <c r="W198" s="64">
        <f t="shared" ref="W198:W203" si="446">V198-X198</f>
        <v>0</v>
      </c>
      <c r="X198" s="93"/>
      <c r="Y198" s="78"/>
      <c r="Z198" s="64">
        <f t="shared" ref="Z198:Z203" si="447">Y198-AA198</f>
        <v>0</v>
      </c>
      <c r="AA198" s="79"/>
      <c r="AB198" s="78"/>
      <c r="AC198" s="64">
        <f t="shared" ref="AC198:AC203" si="448">AB198-AD198</f>
        <v>0</v>
      </c>
      <c r="AD198" s="79"/>
      <c r="AE198" s="78"/>
      <c r="AF198" s="64">
        <f t="shared" ref="AF198:AF203" si="449">AE198-AG198</f>
        <v>0</v>
      </c>
      <c r="AG198" s="79"/>
      <c r="AH198" s="78"/>
      <c r="AI198" s="64">
        <f t="shared" ref="AI198:AI203" si="450">AH198-AJ198</f>
        <v>0</v>
      </c>
      <c r="AJ198" s="79"/>
      <c r="AK198" s="78"/>
      <c r="AL198" s="64">
        <f t="shared" ref="AL198:AL203" si="451">AK198-AM198</f>
        <v>0</v>
      </c>
      <c r="AM198" s="79"/>
      <c r="AN198" s="78"/>
      <c r="AO198" s="64">
        <f t="shared" ref="AO198:AO203" si="452">AN198-AP198</f>
        <v>0</v>
      </c>
      <c r="AP198" s="79"/>
      <c r="AQ198" s="78"/>
      <c r="AR198" s="64">
        <f t="shared" ref="AR198:AR203" si="453">AQ198-AS198</f>
        <v>0</v>
      </c>
      <c r="AS198" s="79"/>
      <c r="AT198" s="78"/>
      <c r="AU198" s="64">
        <f t="shared" ref="AU198:AU203" si="454">AT198-AV198</f>
        <v>0</v>
      </c>
      <c r="AV198" s="79"/>
      <c r="AW198" s="78"/>
      <c r="AX198" s="64">
        <f t="shared" ref="AX198:AX203" si="455">AW198-AY198</f>
        <v>0</v>
      </c>
      <c r="AY198" s="79"/>
      <c r="AZ198" s="76"/>
      <c r="BA198" s="66" t="s">
        <v>34</v>
      </c>
    </row>
    <row r="199" spans="1:53">
      <c r="A199" s="627"/>
      <c r="B199" s="611"/>
      <c r="C199" s="613"/>
      <c r="D199" s="625"/>
      <c r="E199" s="629"/>
      <c r="F199" s="75" t="s">
        <v>35</v>
      </c>
      <c r="G199" s="78"/>
      <c r="H199" s="64">
        <f t="shared" si="441"/>
        <v>0</v>
      </c>
      <c r="I199" s="79"/>
      <c r="J199" s="78"/>
      <c r="K199" s="64">
        <f t="shared" si="442"/>
        <v>0</v>
      </c>
      <c r="L199" s="79"/>
      <c r="M199" s="78"/>
      <c r="N199" s="64">
        <f t="shared" si="443"/>
        <v>0</v>
      </c>
      <c r="O199" s="79"/>
      <c r="P199" s="78"/>
      <c r="Q199" s="64">
        <f t="shared" si="444"/>
        <v>0</v>
      </c>
      <c r="R199" s="79"/>
      <c r="S199" s="78"/>
      <c r="T199" s="64">
        <f t="shared" si="445"/>
        <v>0</v>
      </c>
      <c r="U199" s="79"/>
      <c r="V199" s="78"/>
      <c r="W199" s="64">
        <f t="shared" si="446"/>
        <v>0</v>
      </c>
      <c r="X199" s="93"/>
      <c r="Y199" s="78"/>
      <c r="Z199" s="64">
        <f t="shared" si="447"/>
        <v>0</v>
      </c>
      <c r="AA199" s="79"/>
      <c r="AB199" s="78"/>
      <c r="AC199" s="64">
        <f t="shared" si="448"/>
        <v>0</v>
      </c>
      <c r="AD199" s="79"/>
      <c r="AE199" s="78"/>
      <c r="AF199" s="64">
        <f t="shared" si="449"/>
        <v>0</v>
      </c>
      <c r="AG199" s="79"/>
      <c r="AH199" s="78"/>
      <c r="AI199" s="64">
        <f t="shared" si="450"/>
        <v>0</v>
      </c>
      <c r="AJ199" s="79"/>
      <c r="AK199" s="78"/>
      <c r="AL199" s="64">
        <f t="shared" si="451"/>
        <v>0</v>
      </c>
      <c r="AM199" s="79"/>
      <c r="AN199" s="78"/>
      <c r="AO199" s="64">
        <f t="shared" si="452"/>
        <v>0</v>
      </c>
      <c r="AP199" s="79"/>
      <c r="AQ199" s="78"/>
      <c r="AR199" s="64">
        <f t="shared" si="453"/>
        <v>0</v>
      </c>
      <c r="AS199" s="79"/>
      <c r="AT199" s="78"/>
      <c r="AU199" s="64">
        <f t="shared" si="454"/>
        <v>0</v>
      </c>
      <c r="AV199" s="79"/>
      <c r="AW199" s="78"/>
      <c r="AX199" s="64">
        <f t="shared" si="455"/>
        <v>0</v>
      </c>
      <c r="AY199" s="79"/>
      <c r="AZ199" s="76"/>
      <c r="BA199" s="67">
        <f>SUM(G198:G203,J198:J203,M198:M203,P198:P203,S198:S203,V198:V203,Y198:Y203,AB198:AB203,AE198:AE203,AH198:AH203,AK198:AK203,AZ198:AZ203,AN198:AN203,AQ198:AQ203)</f>
        <v>1085000</v>
      </c>
    </row>
    <row r="200" spans="1:53">
      <c r="A200" s="627"/>
      <c r="B200" s="611"/>
      <c r="C200" s="613"/>
      <c r="D200" s="625"/>
      <c r="E200" s="629"/>
      <c r="F200" s="75" t="s">
        <v>36</v>
      </c>
      <c r="G200" s="78"/>
      <c r="H200" s="64">
        <f t="shared" si="441"/>
        <v>0</v>
      </c>
      <c r="I200" s="79"/>
      <c r="J200" s="78">
        <v>0</v>
      </c>
      <c r="K200" s="64">
        <f t="shared" si="442"/>
        <v>0</v>
      </c>
      <c r="L200" s="79"/>
      <c r="M200" s="78"/>
      <c r="N200" s="64">
        <f t="shared" si="443"/>
        <v>0</v>
      </c>
      <c r="O200" s="79"/>
      <c r="P200" s="78">
        <v>820000</v>
      </c>
      <c r="Q200" s="64">
        <f t="shared" si="444"/>
        <v>0</v>
      </c>
      <c r="R200" s="79">
        <v>820000</v>
      </c>
      <c r="S200" s="78"/>
      <c r="T200" s="64">
        <f t="shared" si="445"/>
        <v>0</v>
      </c>
      <c r="U200" s="79"/>
      <c r="V200" s="78"/>
      <c r="W200" s="64">
        <f t="shared" si="446"/>
        <v>0</v>
      </c>
      <c r="X200" s="93"/>
      <c r="Y200" s="78">
        <v>265000</v>
      </c>
      <c r="Z200" s="64">
        <f t="shared" si="447"/>
        <v>0</v>
      </c>
      <c r="AA200" s="79">
        <v>265000</v>
      </c>
      <c r="AB200" s="78"/>
      <c r="AC200" s="64">
        <f t="shared" si="448"/>
        <v>0</v>
      </c>
      <c r="AD200" s="79"/>
      <c r="AE200" s="78"/>
      <c r="AF200" s="64">
        <f t="shared" si="449"/>
        <v>0</v>
      </c>
      <c r="AG200" s="79"/>
      <c r="AH200" s="78"/>
      <c r="AI200" s="64">
        <f t="shared" si="450"/>
        <v>0</v>
      </c>
      <c r="AJ200" s="79"/>
      <c r="AK200" s="78"/>
      <c r="AL200" s="64">
        <f t="shared" si="451"/>
        <v>0</v>
      </c>
      <c r="AM200" s="79"/>
      <c r="AN200" s="78"/>
      <c r="AO200" s="64">
        <f t="shared" si="452"/>
        <v>0</v>
      </c>
      <c r="AP200" s="79"/>
      <c r="AQ200" s="78"/>
      <c r="AR200" s="64">
        <f t="shared" si="453"/>
        <v>0</v>
      </c>
      <c r="AS200" s="79"/>
      <c r="AT200" s="78"/>
      <c r="AU200" s="64">
        <f t="shared" si="454"/>
        <v>0</v>
      </c>
      <c r="AV200" s="79"/>
      <c r="AW200" s="78"/>
      <c r="AX200" s="64">
        <f t="shared" si="455"/>
        <v>0</v>
      </c>
      <c r="AY200" s="79"/>
      <c r="AZ200" s="76"/>
      <c r="BA200" s="68" t="s">
        <v>37</v>
      </c>
    </row>
    <row r="201" spans="1:53">
      <c r="A201" s="627"/>
      <c r="B201" s="611"/>
      <c r="C201" s="613"/>
      <c r="D201" s="625"/>
      <c r="E201" s="629"/>
      <c r="F201" s="75" t="s">
        <v>38</v>
      </c>
      <c r="G201" s="78"/>
      <c r="H201" s="64">
        <f t="shared" si="441"/>
        <v>0</v>
      </c>
      <c r="I201" s="79"/>
      <c r="J201" s="78"/>
      <c r="K201" s="64">
        <f t="shared" si="442"/>
        <v>0</v>
      </c>
      <c r="L201" s="79"/>
      <c r="M201" s="78"/>
      <c r="N201" s="64">
        <f t="shared" si="443"/>
        <v>0</v>
      </c>
      <c r="O201" s="79"/>
      <c r="P201" s="78"/>
      <c r="Q201" s="64">
        <f t="shared" si="444"/>
        <v>0</v>
      </c>
      <c r="R201" s="79"/>
      <c r="S201" s="78"/>
      <c r="T201" s="64">
        <f t="shared" si="445"/>
        <v>0</v>
      </c>
      <c r="U201" s="79"/>
      <c r="V201" s="78"/>
      <c r="W201" s="64">
        <f t="shared" si="446"/>
        <v>0</v>
      </c>
      <c r="X201" s="93"/>
      <c r="Y201" s="78"/>
      <c r="Z201" s="64">
        <f t="shared" si="447"/>
        <v>0</v>
      </c>
      <c r="AA201" s="79"/>
      <c r="AB201" s="78"/>
      <c r="AC201" s="64">
        <f t="shared" si="448"/>
        <v>0</v>
      </c>
      <c r="AD201" s="79"/>
      <c r="AE201" s="78"/>
      <c r="AF201" s="64">
        <f t="shared" si="449"/>
        <v>0</v>
      </c>
      <c r="AG201" s="79"/>
      <c r="AH201" s="78"/>
      <c r="AI201" s="64">
        <f t="shared" si="450"/>
        <v>0</v>
      </c>
      <c r="AJ201" s="79"/>
      <c r="AK201" s="78"/>
      <c r="AL201" s="64">
        <f t="shared" si="451"/>
        <v>0</v>
      </c>
      <c r="AM201" s="79"/>
      <c r="AN201" s="78"/>
      <c r="AO201" s="64">
        <f t="shared" si="452"/>
        <v>0</v>
      </c>
      <c r="AP201" s="79"/>
      <c r="AQ201" s="78"/>
      <c r="AR201" s="64">
        <f t="shared" si="453"/>
        <v>0</v>
      </c>
      <c r="AS201" s="79"/>
      <c r="AT201" s="78"/>
      <c r="AU201" s="64">
        <f t="shared" si="454"/>
        <v>0</v>
      </c>
      <c r="AV201" s="79"/>
      <c r="AW201" s="78"/>
      <c r="AX201" s="64">
        <f t="shared" si="455"/>
        <v>0</v>
      </c>
      <c r="AY201" s="79"/>
      <c r="AZ201" s="76"/>
      <c r="BA201" s="67">
        <f>SUM(H198:H203,K198:K203,N198:N203,Q198:Q203,T198:T203,W198:W203,Z198:Z203,AC198:AC203,AF198:AF203,AI198:AI203,AL198:AL203,AO198:AO203,AR198:AR203)</f>
        <v>0</v>
      </c>
    </row>
    <row r="202" spans="1:53">
      <c r="A202" s="627"/>
      <c r="B202" s="611"/>
      <c r="C202" s="613"/>
      <c r="D202" s="625"/>
      <c r="E202" s="629"/>
      <c r="F202" s="75" t="s">
        <v>39</v>
      </c>
      <c r="G202" s="78"/>
      <c r="H202" s="64">
        <f t="shared" si="441"/>
        <v>0</v>
      </c>
      <c r="I202" s="79"/>
      <c r="J202" s="78"/>
      <c r="K202" s="64">
        <f t="shared" si="442"/>
        <v>0</v>
      </c>
      <c r="L202" s="79"/>
      <c r="M202" s="78"/>
      <c r="N202" s="64">
        <f t="shared" si="443"/>
        <v>0</v>
      </c>
      <c r="O202" s="79"/>
      <c r="P202" s="78"/>
      <c r="Q202" s="64">
        <f t="shared" si="444"/>
        <v>0</v>
      </c>
      <c r="R202" s="79"/>
      <c r="S202" s="78"/>
      <c r="T202" s="64">
        <f t="shared" si="445"/>
        <v>0</v>
      </c>
      <c r="U202" s="79"/>
      <c r="V202" s="78"/>
      <c r="W202" s="64">
        <f t="shared" si="446"/>
        <v>0</v>
      </c>
      <c r="X202" s="93"/>
      <c r="Y202" s="78"/>
      <c r="Z202" s="64">
        <f t="shared" si="447"/>
        <v>0</v>
      </c>
      <c r="AA202" s="79"/>
      <c r="AB202" s="78"/>
      <c r="AC202" s="64">
        <f t="shared" si="448"/>
        <v>0</v>
      </c>
      <c r="AD202" s="79"/>
      <c r="AE202" s="78"/>
      <c r="AF202" s="64">
        <f t="shared" si="449"/>
        <v>0</v>
      </c>
      <c r="AG202" s="79"/>
      <c r="AH202" s="131"/>
      <c r="AI202" s="132">
        <f t="shared" si="450"/>
        <v>0</v>
      </c>
      <c r="AJ202" s="133"/>
      <c r="AK202" s="78"/>
      <c r="AL202" s="64">
        <f t="shared" si="451"/>
        <v>0</v>
      </c>
      <c r="AM202" s="79"/>
      <c r="AN202" s="78"/>
      <c r="AO202" s="64">
        <f t="shared" si="452"/>
        <v>0</v>
      </c>
      <c r="AP202" s="79"/>
      <c r="AQ202" s="78"/>
      <c r="AR202" s="64">
        <f t="shared" si="453"/>
        <v>0</v>
      </c>
      <c r="AS202" s="79"/>
      <c r="AT202" s="78"/>
      <c r="AU202" s="64">
        <f t="shared" si="454"/>
        <v>0</v>
      </c>
      <c r="AV202" s="79"/>
      <c r="AW202" s="78"/>
      <c r="AX202" s="64">
        <f t="shared" si="455"/>
        <v>0</v>
      </c>
      <c r="AY202" s="79"/>
      <c r="AZ202" s="76"/>
      <c r="BA202" s="68" t="s">
        <v>40</v>
      </c>
    </row>
    <row r="203" spans="1:53">
      <c r="A203" s="738"/>
      <c r="B203" s="734"/>
      <c r="C203" s="735"/>
      <c r="D203" s="739"/>
      <c r="E203" s="740"/>
      <c r="F203" s="75" t="s">
        <v>42</v>
      </c>
      <c r="G203" s="78"/>
      <c r="H203" s="64">
        <f t="shared" si="441"/>
        <v>0</v>
      </c>
      <c r="I203" s="79"/>
      <c r="J203" s="78"/>
      <c r="K203" s="64">
        <f t="shared" si="442"/>
        <v>0</v>
      </c>
      <c r="L203" s="79"/>
      <c r="M203" s="78"/>
      <c r="N203" s="64">
        <f t="shared" si="443"/>
        <v>0</v>
      </c>
      <c r="O203" s="79"/>
      <c r="P203" s="78"/>
      <c r="Q203" s="64">
        <f t="shared" si="444"/>
        <v>0</v>
      </c>
      <c r="R203" s="79"/>
      <c r="S203" s="78"/>
      <c r="T203" s="64">
        <f t="shared" si="445"/>
        <v>0</v>
      </c>
      <c r="U203" s="79"/>
      <c r="V203" s="78"/>
      <c r="W203" s="64">
        <f t="shared" si="446"/>
        <v>0</v>
      </c>
      <c r="X203" s="93"/>
      <c r="Y203" s="78"/>
      <c r="Z203" s="64">
        <f t="shared" si="447"/>
        <v>0</v>
      </c>
      <c r="AA203" s="79"/>
      <c r="AB203" s="78"/>
      <c r="AC203" s="64">
        <f t="shared" si="448"/>
        <v>0</v>
      </c>
      <c r="AD203" s="79"/>
      <c r="AE203" s="78"/>
      <c r="AF203" s="64">
        <f t="shared" si="449"/>
        <v>0</v>
      </c>
      <c r="AG203" s="79"/>
      <c r="AH203" s="78"/>
      <c r="AI203" s="64">
        <f t="shared" si="450"/>
        <v>0</v>
      </c>
      <c r="AJ203" s="79"/>
      <c r="AK203" s="78"/>
      <c r="AL203" s="64">
        <f t="shared" si="451"/>
        <v>0</v>
      </c>
      <c r="AM203" s="79"/>
      <c r="AN203" s="78"/>
      <c r="AO203" s="64">
        <f t="shared" si="452"/>
        <v>0</v>
      </c>
      <c r="AP203" s="79"/>
      <c r="AQ203" s="78"/>
      <c r="AR203" s="64">
        <f t="shared" si="453"/>
        <v>0</v>
      </c>
      <c r="AS203" s="79"/>
      <c r="AT203" s="78"/>
      <c r="AU203" s="64">
        <f t="shared" si="454"/>
        <v>0</v>
      </c>
      <c r="AV203" s="79"/>
      <c r="AW203" s="78"/>
      <c r="AX203" s="64">
        <f t="shared" si="455"/>
        <v>0</v>
      </c>
      <c r="AY203" s="79"/>
      <c r="AZ203" s="76"/>
      <c r="BA203" s="67">
        <f>SUM(I198:I203,L198:L203,O198:O203,R198:R203,U198:U203,X198:X203,AA198:AA203,AD198:AD203,AG198:AG203,AJ198:AJ203,AM198:AM203,AP198:AP203,AS198:AS203)</f>
        <v>1085000</v>
      </c>
    </row>
    <row r="204" spans="1:53" ht="11.25" customHeight="1">
      <c r="A204" s="477" t="s">
        <v>24</v>
      </c>
      <c r="B204" s="467" t="s">
        <v>20</v>
      </c>
      <c r="C204" s="467" t="s">
        <v>21</v>
      </c>
      <c r="D204" s="467" t="s">
        <v>212</v>
      </c>
      <c r="E204" s="467" t="s">
        <v>23</v>
      </c>
      <c r="F204" s="480" t="s">
        <v>25</v>
      </c>
      <c r="G204" s="459" t="s">
        <v>26</v>
      </c>
      <c r="H204" s="449" t="s">
        <v>27</v>
      </c>
      <c r="I204" s="451" t="s">
        <v>28</v>
      </c>
      <c r="J204" s="459" t="s">
        <v>26</v>
      </c>
      <c r="K204" s="449" t="s">
        <v>27</v>
      </c>
      <c r="L204" s="451" t="s">
        <v>28</v>
      </c>
      <c r="M204" s="459" t="s">
        <v>26</v>
      </c>
      <c r="N204" s="449" t="s">
        <v>27</v>
      </c>
      <c r="O204" s="451" t="s">
        <v>28</v>
      </c>
      <c r="P204" s="459" t="s">
        <v>26</v>
      </c>
      <c r="Q204" s="449" t="s">
        <v>27</v>
      </c>
      <c r="R204" s="451" t="s">
        <v>28</v>
      </c>
      <c r="S204" s="459" t="s">
        <v>26</v>
      </c>
      <c r="T204" s="449" t="s">
        <v>27</v>
      </c>
      <c r="U204" s="451" t="s">
        <v>28</v>
      </c>
      <c r="V204" s="459" t="s">
        <v>26</v>
      </c>
      <c r="W204" s="449" t="s">
        <v>27</v>
      </c>
      <c r="X204" s="473" t="s">
        <v>28</v>
      </c>
      <c r="Y204" s="459" t="s">
        <v>26</v>
      </c>
      <c r="Z204" s="449" t="s">
        <v>27</v>
      </c>
      <c r="AA204" s="451" t="s">
        <v>28</v>
      </c>
      <c r="AB204" s="459" t="s">
        <v>26</v>
      </c>
      <c r="AC204" s="449" t="s">
        <v>27</v>
      </c>
      <c r="AD204" s="451" t="s">
        <v>28</v>
      </c>
      <c r="AE204" s="459" t="s">
        <v>26</v>
      </c>
      <c r="AF204" s="449" t="s">
        <v>27</v>
      </c>
      <c r="AG204" s="451" t="s">
        <v>28</v>
      </c>
      <c r="AH204" s="459" t="s">
        <v>26</v>
      </c>
      <c r="AI204" s="449" t="s">
        <v>27</v>
      </c>
      <c r="AJ204" s="451" t="s">
        <v>28</v>
      </c>
      <c r="AK204" s="459" t="s">
        <v>26</v>
      </c>
      <c r="AL204" s="449" t="s">
        <v>27</v>
      </c>
      <c r="AM204" s="451" t="s">
        <v>28</v>
      </c>
      <c r="AN204" s="459" t="s">
        <v>26</v>
      </c>
      <c r="AO204" s="449" t="s">
        <v>27</v>
      </c>
      <c r="AP204" s="451" t="s">
        <v>28</v>
      </c>
      <c r="AQ204" s="459" t="s">
        <v>26</v>
      </c>
      <c r="AR204" s="449" t="s">
        <v>27</v>
      </c>
      <c r="AS204" s="451" t="s">
        <v>28</v>
      </c>
      <c r="AT204" s="459" t="s">
        <v>26</v>
      </c>
      <c r="AU204" s="449" t="s">
        <v>27</v>
      </c>
      <c r="AV204" s="451" t="s">
        <v>28</v>
      </c>
      <c r="AW204" s="459" t="s">
        <v>26</v>
      </c>
      <c r="AX204" s="449" t="s">
        <v>27</v>
      </c>
      <c r="AY204" s="451" t="s">
        <v>28</v>
      </c>
      <c r="AZ204" s="475" t="s">
        <v>26</v>
      </c>
      <c r="BA204" s="482" t="s">
        <v>29</v>
      </c>
    </row>
    <row r="205" spans="1:53" ht="31.5" customHeight="1">
      <c r="A205" s="626" t="s">
        <v>215</v>
      </c>
      <c r="B205" s="610" t="s">
        <v>30</v>
      </c>
      <c r="C205" s="612">
        <v>369</v>
      </c>
      <c r="D205" s="624" t="s">
        <v>88</v>
      </c>
      <c r="E205" s="628" t="s">
        <v>369</v>
      </c>
      <c r="F205" s="75" t="s">
        <v>33</v>
      </c>
      <c r="G205" s="78"/>
      <c r="H205" s="64">
        <f t="shared" ref="H205:H206" si="456">G205-I205</f>
        <v>0</v>
      </c>
      <c r="I205" s="79"/>
      <c r="J205" s="78"/>
      <c r="K205" s="64">
        <f t="shared" ref="K205:K206" si="457">J205-L205</f>
        <v>0</v>
      </c>
      <c r="L205" s="79"/>
      <c r="M205" s="78"/>
      <c r="N205" s="64">
        <f t="shared" ref="N205:N206" si="458">M205-O205</f>
        <v>0</v>
      </c>
      <c r="O205" s="79"/>
      <c r="P205" s="78"/>
      <c r="Q205" s="64">
        <f t="shared" ref="Q205:Q206" si="459">SUM(P205)</f>
        <v>0</v>
      </c>
      <c r="R205" s="79"/>
      <c r="S205" s="78"/>
      <c r="T205" s="64">
        <f t="shared" ref="T205:T206" si="460">S205-U205</f>
        <v>0</v>
      </c>
      <c r="U205" s="79"/>
      <c r="V205" s="78"/>
      <c r="W205" s="64">
        <f t="shared" ref="W205:W206" si="461">V205-X205</f>
        <v>0</v>
      </c>
      <c r="X205" s="93"/>
      <c r="Y205" s="78"/>
      <c r="Z205" s="64">
        <f t="shared" ref="Z205:Z206" si="462">Y205-AA205</f>
        <v>0</v>
      </c>
      <c r="AA205" s="79"/>
      <c r="AB205" s="78"/>
      <c r="AC205" s="64">
        <f t="shared" ref="AC205:AC206" si="463">AB205-AD205</f>
        <v>0</v>
      </c>
      <c r="AD205" s="79"/>
      <c r="AE205" s="78"/>
      <c r="AF205" s="64">
        <f t="shared" ref="AF205:AF206" si="464">AE205-AG205</f>
        <v>0</v>
      </c>
      <c r="AG205" s="79"/>
      <c r="AH205" s="78"/>
      <c r="AI205" s="64">
        <f t="shared" ref="AI205:AI206" si="465">AH205-AJ205</f>
        <v>0</v>
      </c>
      <c r="AJ205" s="79"/>
      <c r="AK205" s="78"/>
      <c r="AL205" s="64">
        <f t="shared" ref="AL205:AL206" si="466">AK205-AM205</f>
        <v>0</v>
      </c>
      <c r="AM205" s="79"/>
      <c r="AN205" s="78"/>
      <c r="AO205" s="64">
        <f t="shared" ref="AO205:AO206" si="467">AN205-AP205</f>
        <v>0</v>
      </c>
      <c r="AP205" s="79"/>
      <c r="AQ205" s="78"/>
      <c r="AR205" s="64">
        <f t="shared" ref="AR205:AR206" si="468">AQ205-AS205</f>
        <v>0</v>
      </c>
      <c r="AS205" s="79"/>
      <c r="AT205" s="78"/>
      <c r="AU205" s="64">
        <f t="shared" ref="AU205:AU206" si="469">AT205-AV205</f>
        <v>0</v>
      </c>
      <c r="AV205" s="79"/>
      <c r="AW205" s="78"/>
      <c r="AX205" s="64">
        <f t="shared" ref="AX205:AX206" si="470">AW205-AY205</f>
        <v>0</v>
      </c>
      <c r="AY205" s="79"/>
      <c r="AZ205" s="76"/>
      <c r="BA205" s="66" t="s">
        <v>34</v>
      </c>
    </row>
    <row r="206" spans="1:53" ht="13.5" customHeight="1">
      <c r="A206" s="738"/>
      <c r="B206" s="734"/>
      <c r="C206" s="735"/>
      <c r="D206" s="739"/>
      <c r="E206" s="740"/>
      <c r="F206" s="75" t="s">
        <v>43</v>
      </c>
      <c r="G206" s="78"/>
      <c r="H206" s="64">
        <f t="shared" si="456"/>
        <v>0</v>
      </c>
      <c r="I206" s="79"/>
      <c r="J206" s="78"/>
      <c r="K206" s="64">
        <f t="shared" si="457"/>
        <v>0</v>
      </c>
      <c r="L206" s="79"/>
      <c r="M206" s="78"/>
      <c r="N206" s="64">
        <f t="shared" si="458"/>
        <v>0</v>
      </c>
      <c r="O206" s="79"/>
      <c r="P206" s="78"/>
      <c r="Q206" s="64">
        <f t="shared" si="459"/>
        <v>0</v>
      </c>
      <c r="R206" s="79"/>
      <c r="S206" s="78">
        <v>200000</v>
      </c>
      <c r="T206" s="64">
        <f t="shared" si="460"/>
        <v>0</v>
      </c>
      <c r="U206" s="79">
        <v>200000</v>
      </c>
      <c r="V206" s="78">
        <v>200000</v>
      </c>
      <c r="W206" s="64">
        <f t="shared" si="461"/>
        <v>0</v>
      </c>
      <c r="X206" s="93">
        <v>200000</v>
      </c>
      <c r="Y206" s="78">
        <v>200000</v>
      </c>
      <c r="Z206" s="64">
        <f t="shared" si="462"/>
        <v>0</v>
      </c>
      <c r="AA206" s="79">
        <v>200000</v>
      </c>
      <c r="AB206" s="131">
        <v>200000</v>
      </c>
      <c r="AC206" s="64">
        <f t="shared" si="463"/>
        <v>200000</v>
      </c>
      <c r="AD206" s="133"/>
      <c r="AE206" s="78">
        <v>200000</v>
      </c>
      <c r="AF206" s="64">
        <f t="shared" si="464"/>
        <v>0</v>
      </c>
      <c r="AG206" s="133">
        <v>200000</v>
      </c>
      <c r="AH206" s="131">
        <v>200000</v>
      </c>
      <c r="AI206" s="64">
        <f t="shared" si="465"/>
        <v>0</v>
      </c>
      <c r="AJ206" s="417">
        <v>200000</v>
      </c>
      <c r="AK206" s="131">
        <v>200000</v>
      </c>
      <c r="AL206" s="64">
        <f t="shared" si="466"/>
        <v>200000</v>
      </c>
      <c r="AM206" s="79"/>
      <c r="AN206" s="131">
        <v>200000</v>
      </c>
      <c r="AO206" s="132">
        <f t="shared" si="467"/>
        <v>200000</v>
      </c>
      <c r="AP206" s="133"/>
      <c r="AQ206" s="131">
        <v>200000</v>
      </c>
      <c r="AR206" s="132">
        <f t="shared" si="468"/>
        <v>200000</v>
      </c>
      <c r="AS206" s="133"/>
      <c r="AT206" s="131"/>
      <c r="AU206" s="132">
        <f t="shared" si="469"/>
        <v>0</v>
      </c>
      <c r="AV206" s="133"/>
      <c r="AW206" s="131"/>
      <c r="AX206" s="132">
        <f t="shared" si="470"/>
        <v>0</v>
      </c>
      <c r="AY206" s="133"/>
      <c r="AZ206" s="76"/>
      <c r="BA206" s="68" t="s">
        <v>44</v>
      </c>
    </row>
    <row r="207" spans="1:53" ht="15" customHeight="1">
      <c r="A207" s="477" t="s">
        <v>24</v>
      </c>
      <c r="B207" s="467" t="s">
        <v>20</v>
      </c>
      <c r="C207" s="467" t="s">
        <v>21</v>
      </c>
      <c r="D207" s="467" t="s">
        <v>212</v>
      </c>
      <c r="E207" s="467" t="s">
        <v>23</v>
      </c>
      <c r="F207" s="480" t="s">
        <v>25</v>
      </c>
      <c r="G207" s="459" t="s">
        <v>26</v>
      </c>
      <c r="H207" s="449" t="s">
        <v>27</v>
      </c>
      <c r="I207" s="451" t="s">
        <v>28</v>
      </c>
      <c r="J207" s="459" t="s">
        <v>26</v>
      </c>
      <c r="K207" s="449" t="s">
        <v>27</v>
      </c>
      <c r="L207" s="451" t="s">
        <v>28</v>
      </c>
      <c r="M207" s="459" t="s">
        <v>26</v>
      </c>
      <c r="N207" s="449" t="s">
        <v>27</v>
      </c>
      <c r="O207" s="451" t="s">
        <v>28</v>
      </c>
      <c r="P207" s="459" t="s">
        <v>26</v>
      </c>
      <c r="Q207" s="449" t="s">
        <v>27</v>
      </c>
      <c r="R207" s="451" t="s">
        <v>28</v>
      </c>
      <c r="S207" s="459" t="s">
        <v>26</v>
      </c>
      <c r="T207" s="449" t="s">
        <v>27</v>
      </c>
      <c r="U207" s="451" t="s">
        <v>28</v>
      </c>
      <c r="V207" s="459" t="s">
        <v>26</v>
      </c>
      <c r="W207" s="449" t="s">
        <v>27</v>
      </c>
      <c r="X207" s="473" t="s">
        <v>28</v>
      </c>
      <c r="Y207" s="459" t="s">
        <v>26</v>
      </c>
      <c r="Z207" s="449" t="s">
        <v>27</v>
      </c>
      <c r="AA207" s="451" t="s">
        <v>28</v>
      </c>
      <c r="AB207" s="459" t="s">
        <v>26</v>
      </c>
      <c r="AC207" s="449" t="s">
        <v>27</v>
      </c>
      <c r="AD207" s="451" t="s">
        <v>28</v>
      </c>
      <c r="AE207" s="459" t="s">
        <v>26</v>
      </c>
      <c r="AF207" s="449" t="s">
        <v>27</v>
      </c>
      <c r="AG207" s="451" t="s">
        <v>28</v>
      </c>
      <c r="AH207" s="459" t="s">
        <v>26</v>
      </c>
      <c r="AI207" s="449" t="s">
        <v>27</v>
      </c>
      <c r="AJ207" s="451" t="s">
        <v>28</v>
      </c>
      <c r="AK207" s="459" t="s">
        <v>26</v>
      </c>
      <c r="AL207" s="449" t="s">
        <v>27</v>
      </c>
      <c r="AM207" s="451" t="s">
        <v>28</v>
      </c>
      <c r="AN207" s="459" t="s">
        <v>26</v>
      </c>
      <c r="AO207" s="449" t="s">
        <v>27</v>
      </c>
      <c r="AP207" s="451" t="s">
        <v>28</v>
      </c>
      <c r="AQ207" s="459" t="s">
        <v>26</v>
      </c>
      <c r="AR207" s="449" t="s">
        <v>27</v>
      </c>
      <c r="AS207" s="451" t="s">
        <v>28</v>
      </c>
      <c r="AT207" s="459" t="s">
        <v>26</v>
      </c>
      <c r="AU207" s="449" t="s">
        <v>27</v>
      </c>
      <c r="AV207" s="451" t="s">
        <v>28</v>
      </c>
      <c r="AW207" s="459" t="s">
        <v>26</v>
      </c>
      <c r="AX207" s="449" t="s">
        <v>27</v>
      </c>
      <c r="AY207" s="451" t="s">
        <v>28</v>
      </c>
      <c r="AZ207" s="475" t="s">
        <v>26</v>
      </c>
      <c r="BA207" s="482" t="s">
        <v>29</v>
      </c>
    </row>
    <row r="208" spans="1:53" ht="15" customHeight="1">
      <c r="A208" s="626" t="s">
        <v>215</v>
      </c>
      <c r="B208" s="610" t="s">
        <v>370</v>
      </c>
      <c r="C208" s="612">
        <v>2388</v>
      </c>
      <c r="D208" s="614" t="s">
        <v>371</v>
      </c>
      <c r="E208" s="628" t="s">
        <v>372</v>
      </c>
      <c r="F208" s="75" t="s">
        <v>33</v>
      </c>
      <c r="G208" s="78"/>
      <c r="H208" s="64">
        <f t="shared" ref="H208:H213" si="471">G208-I208</f>
        <v>0</v>
      </c>
      <c r="I208" s="79"/>
      <c r="J208" s="78"/>
      <c r="K208" s="64">
        <f t="shared" ref="K208:K213" si="472">J208-L208</f>
        <v>0</v>
      </c>
      <c r="L208" s="79"/>
      <c r="M208" s="78"/>
      <c r="N208" s="64">
        <f t="shared" ref="N208:N213" si="473">M208-O208</f>
        <v>0</v>
      </c>
      <c r="O208" s="79"/>
      <c r="P208" s="78"/>
      <c r="Q208" s="64">
        <f t="shared" ref="Q208:Q213" si="474">P208-R208</f>
        <v>0</v>
      </c>
      <c r="R208" s="79"/>
      <c r="S208" s="78"/>
      <c r="T208" s="64">
        <f t="shared" ref="T208:T213" si="475">S208-U208</f>
        <v>0</v>
      </c>
      <c r="U208" s="79"/>
      <c r="V208" s="78"/>
      <c r="W208" s="64">
        <f t="shared" ref="W208:W213" si="476">V208-X208</f>
        <v>0</v>
      </c>
      <c r="X208" s="93"/>
      <c r="Y208" s="78"/>
      <c r="Z208" s="64">
        <f t="shared" ref="Z208:Z213" si="477">Y208-AA208</f>
        <v>0</v>
      </c>
      <c r="AA208" s="79"/>
      <c r="AB208" s="78"/>
      <c r="AC208" s="64">
        <f t="shared" ref="AC208:AC212" si="478">AB208-AD208</f>
        <v>0</v>
      </c>
      <c r="AD208" s="79"/>
      <c r="AE208" s="78"/>
      <c r="AF208" s="64">
        <f t="shared" ref="AF208:AF213" si="479">AE208-AG208</f>
        <v>0</v>
      </c>
      <c r="AG208" s="79"/>
      <c r="AH208" s="78"/>
      <c r="AI208" s="64">
        <f t="shared" ref="AI208:AI213" si="480">AH208-AJ208</f>
        <v>0</v>
      </c>
      <c r="AJ208" s="79"/>
      <c r="AK208" s="78"/>
      <c r="AL208" s="64">
        <f t="shared" ref="AL208:AL213" si="481">AK208-AM208</f>
        <v>0</v>
      </c>
      <c r="AM208" s="79"/>
      <c r="AN208" s="78"/>
      <c r="AO208" s="64">
        <f t="shared" ref="AO208:AO213" si="482">AN208-AP208</f>
        <v>0</v>
      </c>
      <c r="AP208" s="79"/>
      <c r="AQ208" s="78"/>
      <c r="AR208" s="64">
        <f t="shared" ref="AR208:AR213" si="483">AQ208-AS208</f>
        <v>0</v>
      </c>
      <c r="AS208" s="79"/>
      <c r="AT208" s="78"/>
      <c r="AU208" s="64">
        <f t="shared" ref="AU208:AU213" si="484">AT208-AV208</f>
        <v>0</v>
      </c>
      <c r="AV208" s="79"/>
      <c r="AW208" s="78"/>
      <c r="AX208" s="64">
        <f t="shared" ref="AX208:AX213" si="485">AW208-AY208</f>
        <v>0</v>
      </c>
      <c r="AY208" s="79"/>
      <c r="AZ208" s="76"/>
      <c r="BA208" s="66" t="s">
        <v>34</v>
      </c>
    </row>
    <row r="209" spans="1:53">
      <c r="A209" s="627"/>
      <c r="B209" s="611"/>
      <c r="C209" s="613"/>
      <c r="D209" s="615"/>
      <c r="E209" s="629"/>
      <c r="F209" s="75" t="s">
        <v>35</v>
      </c>
      <c r="G209" s="78"/>
      <c r="H209" s="64">
        <f t="shared" si="471"/>
        <v>0</v>
      </c>
      <c r="I209" s="79"/>
      <c r="J209" s="78"/>
      <c r="K209" s="64">
        <f t="shared" si="472"/>
        <v>0</v>
      </c>
      <c r="L209" s="79"/>
      <c r="M209" s="78"/>
      <c r="N209" s="64">
        <f t="shared" si="473"/>
        <v>0</v>
      </c>
      <c r="O209" s="79"/>
      <c r="P209" s="78"/>
      <c r="Q209" s="64">
        <f t="shared" si="474"/>
        <v>0</v>
      </c>
      <c r="R209" s="79"/>
      <c r="S209" s="78"/>
      <c r="T209" s="64">
        <f t="shared" si="475"/>
        <v>0</v>
      </c>
      <c r="U209" s="79"/>
      <c r="V209" s="78"/>
      <c r="W209" s="64">
        <f t="shared" si="476"/>
        <v>0</v>
      </c>
      <c r="X209" s="93"/>
      <c r="Y209" s="78"/>
      <c r="Z209" s="64">
        <f t="shared" si="477"/>
        <v>0</v>
      </c>
      <c r="AA209" s="79"/>
      <c r="AB209" s="78"/>
      <c r="AC209" s="64">
        <f t="shared" si="478"/>
        <v>0</v>
      </c>
      <c r="AD209" s="79"/>
      <c r="AE209" s="78"/>
      <c r="AF209" s="64">
        <f t="shared" si="479"/>
        <v>0</v>
      </c>
      <c r="AG209" s="79"/>
      <c r="AH209" s="78"/>
      <c r="AI209" s="64">
        <f t="shared" si="480"/>
        <v>0</v>
      </c>
      <c r="AJ209" s="79"/>
      <c r="AK209" s="78"/>
      <c r="AL209" s="64">
        <f t="shared" si="481"/>
        <v>0</v>
      </c>
      <c r="AM209" s="79"/>
      <c r="AN209" s="78"/>
      <c r="AO209" s="64">
        <f t="shared" si="482"/>
        <v>0</v>
      </c>
      <c r="AP209" s="79"/>
      <c r="AQ209" s="78"/>
      <c r="AR209" s="64">
        <f t="shared" si="483"/>
        <v>0</v>
      </c>
      <c r="AS209" s="79"/>
      <c r="AT209" s="78"/>
      <c r="AU209" s="64">
        <f t="shared" si="484"/>
        <v>0</v>
      </c>
      <c r="AV209" s="79"/>
      <c r="AW209" s="78"/>
      <c r="AX209" s="64">
        <f t="shared" si="485"/>
        <v>0</v>
      </c>
      <c r="AY209" s="79"/>
      <c r="AZ209" s="76"/>
      <c r="BA209" s="67">
        <f>SUM(G208:G213,J208:J213,M208:M213,P208:P213,S208:S213,V208:V213,Y208:Y213,AB208:AB213,AE208:AE213,AH208:AH213,AK208:AK213,AZ208:AZ213,AN208:AN213,AQ208:AQ213)</f>
        <v>3490319</v>
      </c>
    </row>
    <row r="210" spans="1:53">
      <c r="A210" s="627"/>
      <c r="B210" s="611"/>
      <c r="C210" s="613"/>
      <c r="D210" s="615"/>
      <c r="E210" s="629"/>
      <c r="F210" s="75" t="s">
        <v>36</v>
      </c>
      <c r="G210" s="78"/>
      <c r="H210" s="64">
        <f t="shared" si="471"/>
        <v>0</v>
      </c>
      <c r="I210" s="79"/>
      <c r="J210" s="78"/>
      <c r="K210" s="64">
        <f t="shared" si="472"/>
        <v>0</v>
      </c>
      <c r="L210" s="79"/>
      <c r="M210" s="78"/>
      <c r="N210" s="64">
        <f t="shared" si="473"/>
        <v>0</v>
      </c>
      <c r="O210" s="79"/>
      <c r="P210" s="78">
        <v>100000</v>
      </c>
      <c r="Q210" s="64">
        <f t="shared" si="474"/>
        <v>0</v>
      </c>
      <c r="R210" s="79">
        <v>100000</v>
      </c>
      <c r="S210" s="78"/>
      <c r="T210" s="64">
        <f t="shared" si="475"/>
        <v>0</v>
      </c>
      <c r="U210" s="79"/>
      <c r="V210" s="78"/>
      <c r="W210" s="64">
        <f t="shared" si="476"/>
        <v>0</v>
      </c>
      <c r="X210" s="93"/>
      <c r="Y210" s="78">
        <v>25000</v>
      </c>
      <c r="Z210" s="64">
        <f t="shared" si="477"/>
        <v>0</v>
      </c>
      <c r="AA210" s="79">
        <v>25000</v>
      </c>
      <c r="AB210" s="78"/>
      <c r="AC210" s="64">
        <f t="shared" si="478"/>
        <v>0</v>
      </c>
      <c r="AD210" s="79"/>
      <c r="AE210" s="78"/>
      <c r="AF210" s="64">
        <f t="shared" si="479"/>
        <v>0</v>
      </c>
      <c r="AG210" s="79"/>
      <c r="AH210" s="78"/>
      <c r="AI210" s="64">
        <f t="shared" si="480"/>
        <v>0</v>
      </c>
      <c r="AJ210" s="79"/>
      <c r="AK210" s="78"/>
      <c r="AL210" s="64">
        <f t="shared" si="481"/>
        <v>0</v>
      </c>
      <c r="AM210" s="79"/>
      <c r="AN210" s="78"/>
      <c r="AO210" s="64">
        <f t="shared" si="482"/>
        <v>0</v>
      </c>
      <c r="AP210" s="79"/>
      <c r="AQ210" s="78"/>
      <c r="AR210" s="64">
        <f t="shared" si="483"/>
        <v>0</v>
      </c>
      <c r="AS210" s="79"/>
      <c r="AT210" s="78"/>
      <c r="AU210" s="64">
        <f t="shared" si="484"/>
        <v>0</v>
      </c>
      <c r="AV210" s="79"/>
      <c r="AW210" s="78"/>
      <c r="AX210" s="64">
        <f t="shared" si="485"/>
        <v>0</v>
      </c>
      <c r="AY210" s="79"/>
      <c r="AZ210" s="76"/>
      <c r="BA210" s="68" t="s">
        <v>37</v>
      </c>
    </row>
    <row r="211" spans="1:53">
      <c r="A211" s="627"/>
      <c r="B211" s="611"/>
      <c r="C211" s="613"/>
      <c r="D211" s="615"/>
      <c r="E211" s="629"/>
      <c r="F211" s="75" t="s">
        <v>38</v>
      </c>
      <c r="G211" s="78"/>
      <c r="H211" s="64">
        <f t="shared" si="471"/>
        <v>0</v>
      </c>
      <c r="I211" s="79"/>
      <c r="J211" s="78"/>
      <c r="K211" s="64">
        <f t="shared" si="472"/>
        <v>0</v>
      </c>
      <c r="L211" s="79"/>
      <c r="M211" s="78"/>
      <c r="N211" s="64">
        <f t="shared" si="473"/>
        <v>0</v>
      </c>
      <c r="O211" s="79"/>
      <c r="P211" s="78"/>
      <c r="Q211" s="64">
        <f t="shared" si="474"/>
        <v>0</v>
      </c>
      <c r="R211" s="79"/>
      <c r="S211" s="78"/>
      <c r="T211" s="64">
        <f t="shared" si="475"/>
        <v>0</v>
      </c>
      <c r="U211" s="79"/>
      <c r="V211" s="78"/>
      <c r="W211" s="64">
        <f t="shared" si="476"/>
        <v>0</v>
      </c>
      <c r="X211" s="79"/>
      <c r="Y211" s="78"/>
      <c r="Z211" s="64">
        <f t="shared" si="477"/>
        <v>0</v>
      </c>
      <c r="AA211" s="79"/>
      <c r="AB211" s="78"/>
      <c r="AC211" s="64">
        <f t="shared" si="478"/>
        <v>0</v>
      </c>
      <c r="AD211" s="79"/>
      <c r="AE211" s="78"/>
      <c r="AF211" s="64">
        <f t="shared" si="479"/>
        <v>0</v>
      </c>
      <c r="AG211" s="79"/>
      <c r="AH211" s="78"/>
      <c r="AI211" s="64">
        <f t="shared" si="480"/>
        <v>0</v>
      </c>
      <c r="AJ211" s="79"/>
      <c r="AK211" s="78"/>
      <c r="AL211" s="64">
        <f t="shared" si="481"/>
        <v>0</v>
      </c>
      <c r="AM211" s="79"/>
      <c r="AN211" s="78"/>
      <c r="AO211" s="64">
        <f t="shared" si="482"/>
        <v>0</v>
      </c>
      <c r="AP211" s="79"/>
      <c r="AQ211" s="78"/>
      <c r="AR211" s="64">
        <f t="shared" si="483"/>
        <v>0</v>
      </c>
      <c r="AS211" s="79"/>
      <c r="AT211" s="78"/>
      <c r="AU211" s="64">
        <f t="shared" si="484"/>
        <v>0</v>
      </c>
      <c r="AV211" s="79"/>
      <c r="AW211" s="78"/>
      <c r="AX211" s="64">
        <f t="shared" si="485"/>
        <v>0</v>
      </c>
      <c r="AY211" s="79"/>
      <c r="AZ211" s="76"/>
      <c r="BA211" s="67">
        <f>SUM(H208:H213,K208:K213,N208:N213,Q208:Q213,T208:T213,W208:W213,Z208:Z213,AC208:AC213,Z208:Z213,AF208:AF213,AI208:AI213,AL208:AL213,AO208:AO213,AR208:AR213)</f>
        <v>0</v>
      </c>
    </row>
    <row r="212" spans="1:53">
      <c r="A212" s="627"/>
      <c r="B212" s="611"/>
      <c r="C212" s="613"/>
      <c r="D212" s="615"/>
      <c r="E212" s="629"/>
      <c r="F212" s="75" t="s">
        <v>39</v>
      </c>
      <c r="G212" s="78"/>
      <c r="H212" s="64">
        <f t="shared" si="471"/>
        <v>0</v>
      </c>
      <c r="I212" s="79"/>
      <c r="J212" s="78"/>
      <c r="K212" s="64">
        <f t="shared" si="472"/>
        <v>0</v>
      </c>
      <c r="L212" s="79"/>
      <c r="M212" s="78"/>
      <c r="N212" s="64">
        <f t="shared" si="473"/>
        <v>0</v>
      </c>
      <c r="O212" s="79"/>
      <c r="P212" s="78"/>
      <c r="Q212" s="64">
        <f t="shared" si="474"/>
        <v>0</v>
      </c>
      <c r="R212" s="79"/>
      <c r="S212" s="78"/>
      <c r="T212" s="64">
        <f t="shared" si="475"/>
        <v>0</v>
      </c>
      <c r="U212" s="79"/>
      <c r="V212" s="78"/>
      <c r="W212" s="64">
        <f t="shared" si="476"/>
        <v>0</v>
      </c>
      <c r="X212" s="93"/>
      <c r="Y212" s="78"/>
      <c r="Z212" s="64">
        <f t="shared" si="477"/>
        <v>0</v>
      </c>
      <c r="AA212" s="79"/>
      <c r="AB212" s="78"/>
      <c r="AC212" s="64">
        <f t="shared" si="478"/>
        <v>0</v>
      </c>
      <c r="AD212" s="79"/>
      <c r="AE212" s="78"/>
      <c r="AF212" s="64">
        <f t="shared" si="479"/>
        <v>0</v>
      </c>
      <c r="AG212" s="79"/>
      <c r="AH212" s="78"/>
      <c r="AI212" s="64">
        <f t="shared" si="480"/>
        <v>0</v>
      </c>
      <c r="AJ212" s="79"/>
      <c r="AK212" s="78"/>
      <c r="AL212" s="64">
        <f t="shared" si="481"/>
        <v>0</v>
      </c>
      <c r="AM212" s="79"/>
      <c r="AN212" s="78"/>
      <c r="AO212" s="64">
        <f t="shared" si="482"/>
        <v>0</v>
      </c>
      <c r="AP212" s="79"/>
      <c r="AQ212" s="78"/>
      <c r="AR212" s="64">
        <f t="shared" si="483"/>
        <v>0</v>
      </c>
      <c r="AS212" s="79"/>
      <c r="AT212" s="78"/>
      <c r="AU212" s="64">
        <f t="shared" si="484"/>
        <v>0</v>
      </c>
      <c r="AV212" s="79"/>
      <c r="AW212" s="78"/>
      <c r="AX212" s="64">
        <f t="shared" si="485"/>
        <v>0</v>
      </c>
      <c r="AY212" s="79"/>
      <c r="AZ212" s="76"/>
      <c r="BA212" s="68" t="s">
        <v>40</v>
      </c>
    </row>
    <row r="213" spans="1:53">
      <c r="A213" s="738"/>
      <c r="B213" s="734"/>
      <c r="C213" s="735"/>
      <c r="D213" s="736"/>
      <c r="E213" s="740"/>
      <c r="F213" s="75" t="s">
        <v>42</v>
      </c>
      <c r="G213" s="78"/>
      <c r="H213" s="64">
        <f t="shared" si="471"/>
        <v>0</v>
      </c>
      <c r="I213" s="79"/>
      <c r="J213" s="78"/>
      <c r="K213" s="64">
        <f t="shared" si="472"/>
        <v>0</v>
      </c>
      <c r="L213" s="79"/>
      <c r="M213" s="78"/>
      <c r="N213" s="64">
        <f t="shared" si="473"/>
        <v>0</v>
      </c>
      <c r="O213" s="79"/>
      <c r="P213" s="78"/>
      <c r="Q213" s="64">
        <f t="shared" si="474"/>
        <v>0</v>
      </c>
      <c r="R213" s="79"/>
      <c r="S213" s="78"/>
      <c r="T213" s="64">
        <f t="shared" si="475"/>
        <v>0</v>
      </c>
      <c r="U213" s="79"/>
      <c r="V213" s="78"/>
      <c r="W213" s="64">
        <f t="shared" si="476"/>
        <v>0</v>
      </c>
      <c r="X213" s="93"/>
      <c r="Y213" s="78"/>
      <c r="Z213" s="64">
        <f t="shared" si="477"/>
        <v>0</v>
      </c>
      <c r="AA213" s="79"/>
      <c r="AB213" s="78">
        <f>SUM(3314319+51000)</f>
        <v>3365319</v>
      </c>
      <c r="AC213" s="64"/>
      <c r="AD213" s="79">
        <v>1760000</v>
      </c>
      <c r="AE213" s="78"/>
      <c r="AF213" s="64">
        <f t="shared" si="479"/>
        <v>0</v>
      </c>
      <c r="AG213" s="79"/>
      <c r="AH213" s="78"/>
      <c r="AI213" s="64">
        <f t="shared" si="480"/>
        <v>0</v>
      </c>
      <c r="AJ213" s="79"/>
      <c r="AK213" s="78"/>
      <c r="AL213" s="64">
        <f t="shared" si="481"/>
        <v>0</v>
      </c>
      <c r="AM213" s="79"/>
      <c r="AN213" s="78"/>
      <c r="AO213" s="64">
        <f t="shared" si="482"/>
        <v>0</v>
      </c>
      <c r="AP213" s="79"/>
      <c r="AQ213" s="78"/>
      <c r="AR213" s="64">
        <f t="shared" si="483"/>
        <v>0</v>
      </c>
      <c r="AS213" s="79"/>
      <c r="AT213" s="78"/>
      <c r="AU213" s="64">
        <f t="shared" si="484"/>
        <v>0</v>
      </c>
      <c r="AV213" s="79"/>
      <c r="AW213" s="78"/>
      <c r="AX213" s="64">
        <f t="shared" si="485"/>
        <v>0</v>
      </c>
      <c r="AY213" s="79"/>
      <c r="AZ213" s="76"/>
      <c r="BA213" s="67">
        <f>SUM(I208:I213,L208:L213,O208:O213,R208:R213,U208:U213,X208:X213,AA208:AA213,AD208:AD213,AG208:AG213,AJ208:AJ213,AM208:AM213,AP208:AP213,AS208:AS213)</f>
        <v>1885000</v>
      </c>
    </row>
    <row r="214" spans="1:53" ht="15" customHeight="1">
      <c r="A214" s="477" t="s">
        <v>24</v>
      </c>
      <c r="B214" s="467" t="s">
        <v>20</v>
      </c>
      <c r="C214" s="467" t="s">
        <v>21</v>
      </c>
      <c r="D214" s="467" t="s">
        <v>212</v>
      </c>
      <c r="E214" s="467" t="s">
        <v>23</v>
      </c>
      <c r="F214" s="480" t="s">
        <v>25</v>
      </c>
      <c r="G214" s="459" t="s">
        <v>26</v>
      </c>
      <c r="H214" s="449" t="s">
        <v>27</v>
      </c>
      <c r="I214" s="451" t="s">
        <v>28</v>
      </c>
      <c r="J214" s="459" t="s">
        <v>26</v>
      </c>
      <c r="K214" s="449" t="s">
        <v>27</v>
      </c>
      <c r="L214" s="451" t="s">
        <v>28</v>
      </c>
      <c r="M214" s="459" t="s">
        <v>26</v>
      </c>
      <c r="N214" s="449" t="s">
        <v>27</v>
      </c>
      <c r="O214" s="451" t="s">
        <v>28</v>
      </c>
      <c r="P214" s="459" t="s">
        <v>26</v>
      </c>
      <c r="Q214" s="449" t="s">
        <v>27</v>
      </c>
      <c r="R214" s="451" t="s">
        <v>28</v>
      </c>
      <c r="S214" s="459" t="s">
        <v>26</v>
      </c>
      <c r="T214" s="449" t="s">
        <v>27</v>
      </c>
      <c r="U214" s="451" t="s">
        <v>28</v>
      </c>
      <c r="V214" s="459" t="s">
        <v>26</v>
      </c>
      <c r="W214" s="449" t="s">
        <v>27</v>
      </c>
      <c r="X214" s="473" t="s">
        <v>28</v>
      </c>
      <c r="Y214" s="459" t="s">
        <v>26</v>
      </c>
      <c r="Z214" s="449" t="s">
        <v>27</v>
      </c>
      <c r="AA214" s="451" t="s">
        <v>28</v>
      </c>
      <c r="AB214" s="459" t="s">
        <v>26</v>
      </c>
      <c r="AC214" s="449" t="s">
        <v>27</v>
      </c>
      <c r="AD214" s="451" t="s">
        <v>28</v>
      </c>
      <c r="AE214" s="459" t="s">
        <v>26</v>
      </c>
      <c r="AF214" s="449" t="s">
        <v>27</v>
      </c>
      <c r="AG214" s="451" t="s">
        <v>28</v>
      </c>
      <c r="AH214" s="459" t="s">
        <v>26</v>
      </c>
      <c r="AI214" s="449" t="s">
        <v>27</v>
      </c>
      <c r="AJ214" s="451" t="s">
        <v>28</v>
      </c>
      <c r="AK214" s="459" t="s">
        <v>26</v>
      </c>
      <c r="AL214" s="449" t="s">
        <v>27</v>
      </c>
      <c r="AM214" s="451" t="s">
        <v>28</v>
      </c>
      <c r="AN214" s="459" t="s">
        <v>26</v>
      </c>
      <c r="AO214" s="449" t="s">
        <v>27</v>
      </c>
      <c r="AP214" s="451" t="s">
        <v>28</v>
      </c>
      <c r="AQ214" s="459" t="s">
        <v>26</v>
      </c>
      <c r="AR214" s="449" t="s">
        <v>27</v>
      </c>
      <c r="AS214" s="451" t="s">
        <v>28</v>
      </c>
      <c r="AT214" s="459" t="s">
        <v>26</v>
      </c>
      <c r="AU214" s="449" t="s">
        <v>27</v>
      </c>
      <c r="AV214" s="451" t="s">
        <v>28</v>
      </c>
      <c r="AW214" s="459" t="s">
        <v>26</v>
      </c>
      <c r="AX214" s="449" t="s">
        <v>27</v>
      </c>
      <c r="AY214" s="451" t="s">
        <v>28</v>
      </c>
      <c r="AZ214" s="475" t="s">
        <v>26</v>
      </c>
      <c r="BA214" s="482" t="s">
        <v>29</v>
      </c>
    </row>
    <row r="215" spans="1:53" ht="28.5" customHeight="1">
      <c r="A215" s="626" t="s">
        <v>215</v>
      </c>
      <c r="B215" s="610" t="s">
        <v>373</v>
      </c>
      <c r="C215" s="612">
        <v>2092</v>
      </c>
      <c r="D215" s="624" t="s">
        <v>374</v>
      </c>
      <c r="E215" s="628" t="s">
        <v>375</v>
      </c>
      <c r="F215" s="75" t="s">
        <v>33</v>
      </c>
      <c r="G215" s="78"/>
      <c r="H215" s="64">
        <f t="shared" ref="H215:H220" si="486">G215-I215</f>
        <v>0</v>
      </c>
      <c r="I215" s="79"/>
      <c r="J215" s="78"/>
      <c r="K215" s="64">
        <f t="shared" ref="K215:K220" si="487">J215-L215</f>
        <v>0</v>
      </c>
      <c r="L215" s="79"/>
      <c r="M215" s="78"/>
      <c r="N215" s="64">
        <f t="shared" ref="N215:N220" si="488">M215-O215</f>
        <v>0</v>
      </c>
      <c r="O215" s="79"/>
      <c r="P215" s="78"/>
      <c r="Q215" s="64">
        <f t="shared" ref="Q215:Q220" si="489">P215-R215</f>
        <v>0</v>
      </c>
      <c r="R215" s="79"/>
      <c r="S215" s="78"/>
      <c r="T215" s="64">
        <f t="shared" ref="T215:T220" si="490">S215-U215</f>
        <v>0</v>
      </c>
      <c r="U215" s="79"/>
      <c r="V215" s="78"/>
      <c r="W215" s="64">
        <f t="shared" ref="W215:W220" si="491">V215-X215</f>
        <v>0</v>
      </c>
      <c r="X215" s="93"/>
      <c r="Y215" s="78"/>
      <c r="Z215" s="64">
        <f t="shared" ref="Z215:Z220" si="492">Y215-AA215</f>
        <v>0</v>
      </c>
      <c r="AA215" s="79"/>
      <c r="AB215" s="78"/>
      <c r="AC215" s="64">
        <f t="shared" ref="AC215:AC220" si="493">AB215-AD215</f>
        <v>0</v>
      </c>
      <c r="AD215" s="79"/>
      <c r="AE215" s="78"/>
      <c r="AF215" s="64">
        <f t="shared" ref="AF215:AF220" si="494">AE215-AG215</f>
        <v>0</v>
      </c>
      <c r="AG215" s="79"/>
      <c r="AH215" s="78"/>
      <c r="AI215" s="64">
        <f t="shared" ref="AI215:AI220" si="495">AH215-AJ215</f>
        <v>0</v>
      </c>
      <c r="AJ215" s="79"/>
      <c r="AK215" s="78"/>
      <c r="AL215" s="64">
        <f t="shared" ref="AL215:AL220" si="496">AK215-AM215</f>
        <v>0</v>
      </c>
      <c r="AM215" s="79"/>
      <c r="AN215" s="78"/>
      <c r="AO215" s="64">
        <f t="shared" ref="AO215:AO220" si="497">AN215-AP215</f>
        <v>0</v>
      </c>
      <c r="AP215" s="79"/>
      <c r="AQ215" s="78"/>
      <c r="AR215" s="64">
        <f t="shared" ref="AR215:AR220" si="498">AQ215-AS215</f>
        <v>0</v>
      </c>
      <c r="AS215" s="79"/>
      <c r="AT215" s="78"/>
      <c r="AU215" s="64">
        <f t="shared" ref="AU215:AU220" si="499">AT215-AV215</f>
        <v>0</v>
      </c>
      <c r="AV215" s="79"/>
      <c r="AW215" s="78"/>
      <c r="AX215" s="64">
        <f t="shared" ref="AX215:AX220" si="500">AW215-AY215</f>
        <v>0</v>
      </c>
      <c r="AY215" s="79"/>
      <c r="AZ215" s="76"/>
      <c r="BA215" s="66" t="s">
        <v>34</v>
      </c>
    </row>
    <row r="216" spans="1:53" ht="15.75" customHeight="1">
      <c r="A216" s="627"/>
      <c r="B216" s="611"/>
      <c r="C216" s="613"/>
      <c r="D216" s="625"/>
      <c r="E216" s="629"/>
      <c r="F216" s="75" t="s">
        <v>35</v>
      </c>
      <c r="G216" s="78"/>
      <c r="H216" s="64">
        <f t="shared" si="486"/>
        <v>0</v>
      </c>
      <c r="I216" s="79"/>
      <c r="J216" s="78"/>
      <c r="K216" s="64">
        <f t="shared" si="487"/>
        <v>0</v>
      </c>
      <c r="L216" s="79"/>
      <c r="M216" s="78"/>
      <c r="N216" s="64">
        <f t="shared" si="488"/>
        <v>0</v>
      </c>
      <c r="O216" s="79"/>
      <c r="P216" s="78"/>
      <c r="Q216" s="64">
        <f t="shared" si="489"/>
        <v>0</v>
      </c>
      <c r="R216" s="79"/>
      <c r="S216" s="78"/>
      <c r="T216" s="64">
        <f t="shared" si="490"/>
        <v>0</v>
      </c>
      <c r="U216" s="79"/>
      <c r="V216" s="78"/>
      <c r="W216" s="64">
        <f t="shared" si="491"/>
        <v>0</v>
      </c>
      <c r="X216" s="93"/>
      <c r="Y216" s="78"/>
      <c r="Z216" s="64">
        <f t="shared" si="492"/>
        <v>0</v>
      </c>
      <c r="AA216" s="79"/>
      <c r="AB216" s="78"/>
      <c r="AC216" s="64">
        <f t="shared" si="493"/>
        <v>0</v>
      </c>
      <c r="AD216" s="79"/>
      <c r="AE216" s="78"/>
      <c r="AF216" s="64">
        <f t="shared" si="494"/>
        <v>0</v>
      </c>
      <c r="AG216" s="79"/>
      <c r="AH216" s="78"/>
      <c r="AI216" s="64">
        <f t="shared" si="495"/>
        <v>0</v>
      </c>
      <c r="AJ216" s="79"/>
      <c r="AK216" s="78"/>
      <c r="AL216" s="64">
        <f t="shared" si="496"/>
        <v>0</v>
      </c>
      <c r="AM216" s="79"/>
      <c r="AN216" s="78"/>
      <c r="AO216" s="64">
        <f t="shared" si="497"/>
        <v>0</v>
      </c>
      <c r="AP216" s="79"/>
      <c r="AQ216" s="78"/>
      <c r="AR216" s="64">
        <f t="shared" si="498"/>
        <v>0</v>
      </c>
      <c r="AS216" s="79"/>
      <c r="AT216" s="78"/>
      <c r="AU216" s="64">
        <f t="shared" si="499"/>
        <v>0</v>
      </c>
      <c r="AV216" s="79"/>
      <c r="AW216" s="78"/>
      <c r="AX216" s="64">
        <f t="shared" si="500"/>
        <v>0</v>
      </c>
      <c r="AY216" s="79"/>
      <c r="AZ216" s="76"/>
      <c r="BA216" s="67">
        <f>SUM(G215:G220,J215:J220,M215:M220,P215:P220,S215:S220,V215:V220,Y215:Y220,AB215:AB220,AE215:AE220,AH215:AH220,AK215:AK220,AZ215:AZ220,AN215:AN220,AQ215:AQ220)</f>
        <v>745431</v>
      </c>
    </row>
    <row r="217" spans="1:53" ht="15.75" customHeight="1">
      <c r="A217" s="627"/>
      <c r="B217" s="611"/>
      <c r="C217" s="613"/>
      <c r="D217" s="625"/>
      <c r="E217" s="629"/>
      <c r="F217" s="75" t="s">
        <v>36</v>
      </c>
      <c r="G217" s="78">
        <v>98602</v>
      </c>
      <c r="H217" s="64">
        <f t="shared" si="486"/>
        <v>9200</v>
      </c>
      <c r="I217" s="79">
        <v>89402</v>
      </c>
      <c r="J217" s="78"/>
      <c r="K217" s="64">
        <f t="shared" si="487"/>
        <v>0</v>
      </c>
      <c r="L217" s="79"/>
      <c r="M217" s="78"/>
      <c r="N217" s="64">
        <f t="shared" si="488"/>
        <v>0</v>
      </c>
      <c r="O217" s="79"/>
      <c r="P217" s="78">
        <v>146829</v>
      </c>
      <c r="Q217" s="64">
        <f t="shared" si="489"/>
        <v>0</v>
      </c>
      <c r="R217" s="79">
        <v>146829</v>
      </c>
      <c r="S217" s="78"/>
      <c r="T217" s="64">
        <f t="shared" si="490"/>
        <v>0</v>
      </c>
      <c r="U217" s="79"/>
      <c r="V217" s="78"/>
      <c r="W217" s="64">
        <f t="shared" si="491"/>
        <v>0</v>
      </c>
      <c r="X217" s="93"/>
      <c r="Y217" s="78"/>
      <c r="Z217" s="64">
        <f t="shared" si="492"/>
        <v>0</v>
      </c>
      <c r="AA217" s="79"/>
      <c r="AB217" s="78"/>
      <c r="AC217" s="64">
        <f t="shared" si="493"/>
        <v>0</v>
      </c>
      <c r="AD217" s="79"/>
      <c r="AE217" s="78"/>
      <c r="AF217" s="64">
        <f t="shared" si="494"/>
        <v>0</v>
      </c>
      <c r="AG217" s="79"/>
      <c r="AH217" s="78"/>
      <c r="AI217" s="64">
        <f t="shared" si="495"/>
        <v>0</v>
      </c>
      <c r="AJ217" s="79"/>
      <c r="AK217" s="78"/>
      <c r="AL217" s="64">
        <f t="shared" si="496"/>
        <v>0</v>
      </c>
      <c r="AM217" s="79"/>
      <c r="AN217" s="78"/>
      <c r="AO217" s="64">
        <f t="shared" si="497"/>
        <v>0</v>
      </c>
      <c r="AP217" s="79"/>
      <c r="AQ217" s="78"/>
      <c r="AR217" s="64">
        <f t="shared" si="498"/>
        <v>0</v>
      </c>
      <c r="AS217" s="79"/>
      <c r="AT217" s="78"/>
      <c r="AU217" s="64">
        <f t="shared" si="499"/>
        <v>0</v>
      </c>
      <c r="AV217" s="79"/>
      <c r="AW217" s="78"/>
      <c r="AX217" s="64">
        <f t="shared" si="500"/>
        <v>0</v>
      </c>
      <c r="AY217" s="79"/>
      <c r="AZ217" s="76"/>
      <c r="BA217" s="68" t="s">
        <v>37</v>
      </c>
    </row>
    <row r="218" spans="1:53" ht="15.75" customHeight="1">
      <c r="A218" s="627"/>
      <c r="B218" s="611"/>
      <c r="C218" s="613"/>
      <c r="D218" s="625"/>
      <c r="E218" s="629"/>
      <c r="F218" s="75" t="s">
        <v>38</v>
      </c>
      <c r="G218" s="78">
        <v>500000</v>
      </c>
      <c r="H218" s="64">
        <f t="shared" si="486"/>
        <v>0</v>
      </c>
      <c r="I218" s="79">
        <v>500000</v>
      </c>
      <c r="J218" s="78"/>
      <c r="K218" s="64">
        <f t="shared" si="487"/>
        <v>0</v>
      </c>
      <c r="L218" s="79"/>
      <c r="M218" s="78"/>
      <c r="N218" s="64">
        <f t="shared" si="488"/>
        <v>0</v>
      </c>
      <c r="O218" s="79"/>
      <c r="P218" s="78"/>
      <c r="Q218" s="64">
        <f t="shared" si="489"/>
        <v>0</v>
      </c>
      <c r="R218" s="79"/>
      <c r="S218" s="78"/>
      <c r="T218" s="64">
        <f t="shared" si="490"/>
        <v>0</v>
      </c>
      <c r="U218" s="79"/>
      <c r="V218" s="78"/>
      <c r="W218" s="64">
        <f t="shared" si="491"/>
        <v>0</v>
      </c>
      <c r="X218" s="93"/>
      <c r="Y218" s="78"/>
      <c r="Z218" s="64">
        <f t="shared" si="492"/>
        <v>0</v>
      </c>
      <c r="AA218" s="79"/>
      <c r="AB218" s="78"/>
      <c r="AC218" s="64">
        <f t="shared" si="493"/>
        <v>0</v>
      </c>
      <c r="AD218" s="79"/>
      <c r="AE218" s="78"/>
      <c r="AF218" s="64">
        <f t="shared" si="494"/>
        <v>0</v>
      </c>
      <c r="AG218" s="79"/>
      <c r="AH218" s="78"/>
      <c r="AI218" s="64">
        <f t="shared" si="495"/>
        <v>0</v>
      </c>
      <c r="AJ218" s="79"/>
      <c r="AK218" s="78"/>
      <c r="AL218" s="64">
        <f t="shared" si="496"/>
        <v>0</v>
      </c>
      <c r="AM218" s="79"/>
      <c r="AN218" s="78"/>
      <c r="AO218" s="64">
        <f t="shared" si="497"/>
        <v>0</v>
      </c>
      <c r="AP218" s="79"/>
      <c r="AQ218" s="78"/>
      <c r="AR218" s="64">
        <f t="shared" si="498"/>
        <v>0</v>
      </c>
      <c r="AS218" s="79"/>
      <c r="AT218" s="78"/>
      <c r="AU218" s="64">
        <f t="shared" si="499"/>
        <v>0</v>
      </c>
      <c r="AV218" s="79"/>
      <c r="AW218" s="78"/>
      <c r="AX218" s="64">
        <f t="shared" si="500"/>
        <v>0</v>
      </c>
      <c r="AY218" s="79"/>
      <c r="AZ218" s="76"/>
      <c r="BA218" s="67">
        <f>SUM(H215:H220,K215:K220,N215:N220,Q215:Q220,T215:T220,W215:W220,Z215:Z220,AC215:AC220,AF215:AF220,AI215:AI220,AL215:AL220,AO215:AO220,AR215:AR220)</f>
        <v>9200</v>
      </c>
    </row>
    <row r="219" spans="1:53" ht="15.75" customHeight="1">
      <c r="A219" s="627"/>
      <c r="B219" s="611"/>
      <c r="C219" s="613"/>
      <c r="D219" s="625"/>
      <c r="E219" s="629"/>
      <c r="F219" s="75" t="s">
        <v>39</v>
      </c>
      <c r="G219" s="78"/>
      <c r="H219" s="64">
        <f t="shared" si="486"/>
        <v>0</v>
      </c>
      <c r="I219" s="79"/>
      <c r="J219" s="78"/>
      <c r="K219" s="64">
        <f t="shared" si="487"/>
        <v>0</v>
      </c>
      <c r="L219" s="79"/>
      <c r="M219" s="78"/>
      <c r="N219" s="64">
        <f t="shared" si="488"/>
        <v>0</v>
      </c>
      <c r="O219" s="79"/>
      <c r="P219" s="78"/>
      <c r="Q219" s="64">
        <f t="shared" si="489"/>
        <v>0</v>
      </c>
      <c r="R219" s="79"/>
      <c r="S219" s="78"/>
      <c r="T219" s="64">
        <f t="shared" si="490"/>
        <v>0</v>
      </c>
      <c r="U219" s="79"/>
      <c r="V219" s="78"/>
      <c r="W219" s="64">
        <f t="shared" si="491"/>
        <v>0</v>
      </c>
      <c r="X219" s="93"/>
      <c r="Y219" s="78"/>
      <c r="Z219" s="64">
        <f t="shared" si="492"/>
        <v>0</v>
      </c>
      <c r="AA219" s="79"/>
      <c r="AB219" s="78"/>
      <c r="AC219" s="64">
        <f t="shared" si="493"/>
        <v>0</v>
      </c>
      <c r="AD219" s="79"/>
      <c r="AE219" s="78"/>
      <c r="AF219" s="64">
        <f t="shared" si="494"/>
        <v>0</v>
      </c>
      <c r="AG219" s="79"/>
      <c r="AH219" s="78"/>
      <c r="AI219" s="64">
        <f t="shared" si="495"/>
        <v>0</v>
      </c>
      <c r="AJ219" s="79"/>
      <c r="AK219" s="78"/>
      <c r="AL219" s="64">
        <f t="shared" si="496"/>
        <v>0</v>
      </c>
      <c r="AM219" s="79"/>
      <c r="AN219" s="78"/>
      <c r="AO219" s="64">
        <f t="shared" si="497"/>
        <v>0</v>
      </c>
      <c r="AP219" s="79"/>
      <c r="AQ219" s="78"/>
      <c r="AR219" s="64">
        <f t="shared" si="498"/>
        <v>0</v>
      </c>
      <c r="AS219" s="79"/>
      <c r="AT219" s="78"/>
      <c r="AU219" s="64">
        <f t="shared" si="499"/>
        <v>0</v>
      </c>
      <c r="AV219" s="79"/>
      <c r="AW219" s="78"/>
      <c r="AX219" s="64">
        <f t="shared" si="500"/>
        <v>0</v>
      </c>
      <c r="AY219" s="79"/>
      <c r="AZ219" s="76"/>
      <c r="BA219" s="68" t="s">
        <v>40</v>
      </c>
    </row>
    <row r="220" spans="1:53" ht="15.75" customHeight="1">
      <c r="A220" s="738"/>
      <c r="B220" s="734"/>
      <c r="C220" s="735"/>
      <c r="D220" s="739"/>
      <c r="E220" s="740"/>
      <c r="F220" s="75" t="s">
        <v>42</v>
      </c>
      <c r="G220" s="78"/>
      <c r="H220" s="64">
        <f t="shared" si="486"/>
        <v>0</v>
      </c>
      <c r="I220" s="79"/>
      <c r="J220" s="78"/>
      <c r="K220" s="64">
        <f t="shared" si="487"/>
        <v>0</v>
      </c>
      <c r="L220" s="79"/>
      <c r="M220" s="78"/>
      <c r="N220" s="64">
        <f t="shared" si="488"/>
        <v>0</v>
      </c>
      <c r="O220" s="79"/>
      <c r="P220" s="78"/>
      <c r="Q220" s="64">
        <f t="shared" si="489"/>
        <v>0</v>
      </c>
      <c r="R220" s="79"/>
      <c r="S220" s="78"/>
      <c r="T220" s="64">
        <f t="shared" si="490"/>
        <v>0</v>
      </c>
      <c r="U220" s="79"/>
      <c r="V220" s="78"/>
      <c r="W220" s="64">
        <f t="shared" si="491"/>
        <v>0</v>
      </c>
      <c r="X220" s="93"/>
      <c r="Y220" s="78"/>
      <c r="Z220" s="64">
        <f t="shared" si="492"/>
        <v>0</v>
      </c>
      <c r="AA220" s="79"/>
      <c r="AB220" s="78"/>
      <c r="AC220" s="64">
        <f t="shared" si="493"/>
        <v>0</v>
      </c>
      <c r="AD220" s="79"/>
      <c r="AE220" s="131"/>
      <c r="AF220" s="64">
        <f t="shared" si="494"/>
        <v>0</v>
      </c>
      <c r="AG220" s="79"/>
      <c r="AH220" s="78"/>
      <c r="AI220" s="64">
        <f t="shared" si="495"/>
        <v>0</v>
      </c>
      <c r="AJ220" s="79"/>
      <c r="AK220" s="78"/>
      <c r="AL220" s="64">
        <f t="shared" si="496"/>
        <v>0</v>
      </c>
      <c r="AM220" s="79"/>
      <c r="AN220" s="78"/>
      <c r="AO220" s="64">
        <f t="shared" si="497"/>
        <v>0</v>
      </c>
      <c r="AP220" s="79"/>
      <c r="AQ220" s="78"/>
      <c r="AR220" s="64">
        <f t="shared" si="498"/>
        <v>0</v>
      </c>
      <c r="AS220" s="79"/>
      <c r="AT220" s="78"/>
      <c r="AU220" s="64">
        <f t="shared" si="499"/>
        <v>0</v>
      </c>
      <c r="AV220" s="79"/>
      <c r="AW220" s="78"/>
      <c r="AX220" s="64">
        <f t="shared" si="500"/>
        <v>0</v>
      </c>
      <c r="AY220" s="79"/>
      <c r="AZ220" s="76"/>
      <c r="BA220" s="67">
        <f>SUM(I215:I220,L215:L220,O215:O220,R215:R220,U215:U220,X215:X220,AA215:AA220,AD215:AD220,AG215:AG220,AJ215:AJ220,AM215:AM220,AP215:AP220,AS215:AS220)</f>
        <v>736231</v>
      </c>
    </row>
    <row r="221" spans="1:53" ht="15" customHeight="1">
      <c r="A221" s="477" t="s">
        <v>24</v>
      </c>
      <c r="B221" s="467" t="s">
        <v>20</v>
      </c>
      <c r="C221" s="467" t="s">
        <v>21</v>
      </c>
      <c r="D221" s="467" t="s">
        <v>212</v>
      </c>
      <c r="E221" s="467" t="s">
        <v>23</v>
      </c>
      <c r="F221" s="480" t="s">
        <v>25</v>
      </c>
      <c r="G221" s="459" t="s">
        <v>26</v>
      </c>
      <c r="H221" s="449" t="s">
        <v>27</v>
      </c>
      <c r="I221" s="451" t="s">
        <v>28</v>
      </c>
      <c r="J221" s="459" t="s">
        <v>26</v>
      </c>
      <c r="K221" s="449" t="s">
        <v>27</v>
      </c>
      <c r="L221" s="451" t="s">
        <v>28</v>
      </c>
      <c r="M221" s="459" t="s">
        <v>26</v>
      </c>
      <c r="N221" s="449" t="s">
        <v>27</v>
      </c>
      <c r="O221" s="451" t="s">
        <v>28</v>
      </c>
      <c r="P221" s="459" t="s">
        <v>26</v>
      </c>
      <c r="Q221" s="449" t="s">
        <v>27</v>
      </c>
      <c r="R221" s="451" t="s">
        <v>28</v>
      </c>
      <c r="S221" s="459" t="s">
        <v>26</v>
      </c>
      <c r="T221" s="449" t="s">
        <v>27</v>
      </c>
      <c r="U221" s="451" t="s">
        <v>28</v>
      </c>
      <c r="V221" s="459" t="s">
        <v>26</v>
      </c>
      <c r="W221" s="449" t="s">
        <v>27</v>
      </c>
      <c r="X221" s="473" t="s">
        <v>28</v>
      </c>
      <c r="Y221" s="459" t="s">
        <v>26</v>
      </c>
      <c r="Z221" s="449" t="s">
        <v>27</v>
      </c>
      <c r="AA221" s="451" t="s">
        <v>28</v>
      </c>
      <c r="AB221" s="459" t="s">
        <v>26</v>
      </c>
      <c r="AC221" s="449" t="s">
        <v>27</v>
      </c>
      <c r="AD221" s="451" t="s">
        <v>28</v>
      </c>
      <c r="AE221" s="459" t="s">
        <v>26</v>
      </c>
      <c r="AF221" s="449" t="s">
        <v>27</v>
      </c>
      <c r="AG221" s="451" t="s">
        <v>28</v>
      </c>
      <c r="AH221" s="459" t="s">
        <v>26</v>
      </c>
      <c r="AI221" s="449" t="s">
        <v>27</v>
      </c>
      <c r="AJ221" s="451" t="s">
        <v>28</v>
      </c>
      <c r="AK221" s="459" t="s">
        <v>26</v>
      </c>
      <c r="AL221" s="449" t="s">
        <v>27</v>
      </c>
      <c r="AM221" s="451" t="s">
        <v>28</v>
      </c>
      <c r="AN221" s="459" t="s">
        <v>26</v>
      </c>
      <c r="AO221" s="449" t="s">
        <v>27</v>
      </c>
      <c r="AP221" s="451" t="s">
        <v>28</v>
      </c>
      <c r="AQ221" s="459" t="s">
        <v>26</v>
      </c>
      <c r="AR221" s="449" t="s">
        <v>27</v>
      </c>
      <c r="AS221" s="451" t="s">
        <v>28</v>
      </c>
      <c r="AT221" s="459" t="s">
        <v>26</v>
      </c>
      <c r="AU221" s="449" t="s">
        <v>27</v>
      </c>
      <c r="AV221" s="451" t="s">
        <v>28</v>
      </c>
      <c r="AW221" s="459" t="s">
        <v>26</v>
      </c>
      <c r="AX221" s="449" t="s">
        <v>27</v>
      </c>
      <c r="AY221" s="451" t="s">
        <v>28</v>
      </c>
      <c r="AZ221" s="475" t="s">
        <v>26</v>
      </c>
      <c r="BA221" s="482" t="s">
        <v>29</v>
      </c>
    </row>
    <row r="222" spans="1:53" ht="15" customHeight="1">
      <c r="A222" s="626" t="s">
        <v>215</v>
      </c>
      <c r="B222" s="610" t="s">
        <v>376</v>
      </c>
      <c r="C222" s="612">
        <v>2268</v>
      </c>
      <c r="D222" s="614" t="s">
        <v>377</v>
      </c>
      <c r="E222" s="628" t="s">
        <v>378</v>
      </c>
      <c r="F222" s="75" t="s">
        <v>33</v>
      </c>
      <c r="G222" s="78"/>
      <c r="H222" s="64">
        <f t="shared" ref="H222:H227" si="501">G222-I222</f>
        <v>0</v>
      </c>
      <c r="I222" s="79"/>
      <c r="J222" s="78"/>
      <c r="K222" s="64">
        <f t="shared" ref="K222:K227" si="502">J222-L222</f>
        <v>0</v>
      </c>
      <c r="L222" s="79"/>
      <c r="M222" s="78"/>
      <c r="N222" s="64">
        <f t="shared" ref="N222:N227" si="503">M222-O222</f>
        <v>0</v>
      </c>
      <c r="O222" s="79"/>
      <c r="P222" s="78"/>
      <c r="Q222" s="64">
        <f t="shared" ref="Q222:Q227" si="504">P222-R222</f>
        <v>0</v>
      </c>
      <c r="R222" s="79"/>
      <c r="S222" s="78"/>
      <c r="T222" s="64">
        <f t="shared" ref="T222:T227" si="505">S222-U222</f>
        <v>0</v>
      </c>
      <c r="U222" s="79"/>
      <c r="V222" s="78"/>
      <c r="W222" s="64">
        <f t="shared" ref="W222:W227" si="506">V222-X222</f>
        <v>0</v>
      </c>
      <c r="X222" s="93"/>
      <c r="Y222" s="78"/>
      <c r="Z222" s="64">
        <f t="shared" ref="Z222:Z227" si="507">Y222-AA222</f>
        <v>0</v>
      </c>
      <c r="AA222" s="79"/>
      <c r="AB222" s="78"/>
      <c r="AC222" s="64">
        <f t="shared" ref="AC222:AC227" si="508">AB222-AD222</f>
        <v>0</v>
      </c>
      <c r="AD222" s="79"/>
      <c r="AE222" s="78"/>
      <c r="AF222" s="64">
        <f t="shared" ref="AF222:AF227" si="509">AE222-AG222</f>
        <v>0</v>
      </c>
      <c r="AG222" s="79"/>
      <c r="AH222" s="78"/>
      <c r="AI222" s="64">
        <f t="shared" ref="AI222:AI227" si="510">AH222-AJ222</f>
        <v>0</v>
      </c>
      <c r="AJ222" s="79"/>
      <c r="AK222" s="78"/>
      <c r="AL222" s="64">
        <f t="shared" ref="AL222:AL227" si="511">AK222-AM222</f>
        <v>0</v>
      </c>
      <c r="AM222" s="79"/>
      <c r="AN222" s="78"/>
      <c r="AO222" s="64">
        <f t="shared" ref="AO222:AO227" si="512">AN222-AP222</f>
        <v>0</v>
      </c>
      <c r="AP222" s="79"/>
      <c r="AQ222" s="78"/>
      <c r="AR222" s="64">
        <f t="shared" ref="AR222:AR227" si="513">AQ222-AS222</f>
        <v>0</v>
      </c>
      <c r="AS222" s="79"/>
      <c r="AT222" s="78"/>
      <c r="AU222" s="64">
        <f t="shared" ref="AU222:AU227" si="514">AT222-AV222</f>
        <v>0</v>
      </c>
      <c r="AV222" s="79"/>
      <c r="AW222" s="78"/>
      <c r="AX222" s="64">
        <f t="shared" ref="AX222:AX227" si="515">AW222-AY222</f>
        <v>0</v>
      </c>
      <c r="AY222" s="79"/>
      <c r="AZ222" s="76"/>
      <c r="BA222" s="66" t="s">
        <v>34</v>
      </c>
    </row>
    <row r="223" spans="1:53" ht="15" customHeight="1">
      <c r="A223" s="627"/>
      <c r="B223" s="611"/>
      <c r="C223" s="613"/>
      <c r="D223" s="615"/>
      <c r="E223" s="629"/>
      <c r="F223" s="75" t="s">
        <v>35</v>
      </c>
      <c r="G223" s="78"/>
      <c r="H223" s="64">
        <f t="shared" si="501"/>
        <v>0</v>
      </c>
      <c r="I223" s="79"/>
      <c r="J223" s="78"/>
      <c r="K223" s="64">
        <f t="shared" si="502"/>
        <v>0</v>
      </c>
      <c r="L223" s="79"/>
      <c r="M223" s="78"/>
      <c r="N223" s="64">
        <f t="shared" si="503"/>
        <v>0</v>
      </c>
      <c r="O223" s="79"/>
      <c r="P223" s="78"/>
      <c r="Q223" s="64">
        <f t="shared" si="504"/>
        <v>0</v>
      </c>
      <c r="R223" s="79"/>
      <c r="S223" s="78"/>
      <c r="T223" s="64">
        <f t="shared" si="505"/>
        <v>0</v>
      </c>
      <c r="U223" s="79"/>
      <c r="V223" s="78"/>
      <c r="W223" s="64">
        <f t="shared" si="506"/>
        <v>0</v>
      </c>
      <c r="X223" s="93"/>
      <c r="Y223" s="78"/>
      <c r="Z223" s="64">
        <f t="shared" si="507"/>
        <v>0</v>
      </c>
      <c r="AA223" s="79"/>
      <c r="AB223" s="78"/>
      <c r="AC223" s="64">
        <f t="shared" si="508"/>
        <v>0</v>
      </c>
      <c r="AD223" s="79"/>
      <c r="AE223" s="78"/>
      <c r="AF223" s="64">
        <f t="shared" si="509"/>
        <v>0</v>
      </c>
      <c r="AG223" s="79"/>
      <c r="AH223" s="78"/>
      <c r="AI223" s="64">
        <f t="shared" si="510"/>
        <v>0</v>
      </c>
      <c r="AJ223" s="79"/>
      <c r="AK223" s="78"/>
      <c r="AL223" s="64">
        <f t="shared" si="511"/>
        <v>0</v>
      </c>
      <c r="AM223" s="79"/>
      <c r="AN223" s="78"/>
      <c r="AO223" s="64">
        <f t="shared" si="512"/>
        <v>0</v>
      </c>
      <c r="AP223" s="79"/>
      <c r="AQ223" s="78"/>
      <c r="AR223" s="64">
        <f t="shared" si="513"/>
        <v>0</v>
      </c>
      <c r="AS223" s="79"/>
      <c r="AT223" s="78"/>
      <c r="AU223" s="64">
        <f t="shared" si="514"/>
        <v>0</v>
      </c>
      <c r="AV223" s="79"/>
      <c r="AW223" s="78"/>
      <c r="AX223" s="64">
        <f t="shared" si="515"/>
        <v>0</v>
      </c>
      <c r="AY223" s="79"/>
      <c r="AZ223" s="76"/>
      <c r="BA223" s="67">
        <f>SUM(G222:G227,J222:J227,M222:M227,P222:P227,S222:S227,V222:V227,Y222:Y227,AB222:AB227,AE222:AE227,AH222:AH227,AK222:AK227,AZ222:AZ227,AN222:AN227,AQ222:AQ227)</f>
        <v>900000</v>
      </c>
    </row>
    <row r="224" spans="1:53" ht="15" customHeight="1">
      <c r="A224" s="627"/>
      <c r="B224" s="611"/>
      <c r="C224" s="613"/>
      <c r="D224" s="615"/>
      <c r="E224" s="629"/>
      <c r="F224" s="75" t="s">
        <v>36</v>
      </c>
      <c r="G224" s="78"/>
      <c r="H224" s="64">
        <f t="shared" si="501"/>
        <v>0</v>
      </c>
      <c r="I224" s="79"/>
      <c r="J224" s="78"/>
      <c r="K224" s="64">
        <f t="shared" si="502"/>
        <v>0</v>
      </c>
      <c r="L224" s="79"/>
      <c r="M224" s="78"/>
      <c r="N224" s="64">
        <f t="shared" si="503"/>
        <v>0</v>
      </c>
      <c r="O224" s="79"/>
      <c r="P224" s="78"/>
      <c r="Q224" s="64">
        <f t="shared" si="504"/>
        <v>0</v>
      </c>
      <c r="R224" s="79"/>
      <c r="S224" s="78"/>
      <c r="T224" s="64">
        <f t="shared" si="505"/>
        <v>0</v>
      </c>
      <c r="U224" s="79"/>
      <c r="V224" s="78"/>
      <c r="W224" s="64">
        <f t="shared" si="506"/>
        <v>0</v>
      </c>
      <c r="X224" s="93"/>
      <c r="Y224" s="78"/>
      <c r="Z224" s="64">
        <f t="shared" si="507"/>
        <v>0</v>
      </c>
      <c r="AA224" s="79"/>
      <c r="AB224" s="78"/>
      <c r="AC224" s="64">
        <f t="shared" si="508"/>
        <v>0</v>
      </c>
      <c r="AD224" s="79"/>
      <c r="AE224" s="78"/>
      <c r="AF224" s="64">
        <f t="shared" si="509"/>
        <v>0</v>
      </c>
      <c r="AG224" s="79"/>
      <c r="AH224" s="78"/>
      <c r="AI224" s="64">
        <f t="shared" si="510"/>
        <v>0</v>
      </c>
      <c r="AJ224" s="79"/>
      <c r="AK224" s="78"/>
      <c r="AL224" s="64">
        <f t="shared" si="511"/>
        <v>0</v>
      </c>
      <c r="AM224" s="79"/>
      <c r="AN224" s="78"/>
      <c r="AO224" s="64">
        <f t="shared" si="512"/>
        <v>0</v>
      </c>
      <c r="AP224" s="79"/>
      <c r="AQ224" s="78"/>
      <c r="AR224" s="64">
        <f t="shared" si="513"/>
        <v>0</v>
      </c>
      <c r="AS224" s="79"/>
      <c r="AT224" s="78"/>
      <c r="AU224" s="64">
        <f t="shared" si="514"/>
        <v>0</v>
      </c>
      <c r="AV224" s="79"/>
      <c r="AW224" s="78"/>
      <c r="AX224" s="64">
        <f t="shared" si="515"/>
        <v>0</v>
      </c>
      <c r="AY224" s="79"/>
      <c r="AZ224" s="76"/>
      <c r="BA224" s="68" t="s">
        <v>37</v>
      </c>
    </row>
    <row r="225" spans="1:53" ht="15" customHeight="1">
      <c r="A225" s="627"/>
      <c r="B225" s="611"/>
      <c r="C225" s="613"/>
      <c r="D225" s="615"/>
      <c r="E225" s="629"/>
      <c r="F225" s="75" t="s">
        <v>38</v>
      </c>
      <c r="G225" s="78">
        <v>150000</v>
      </c>
      <c r="H225" s="64">
        <f t="shared" si="501"/>
        <v>0</v>
      </c>
      <c r="I225" s="79">
        <v>150000</v>
      </c>
      <c r="J225" s="78"/>
      <c r="K225" s="64">
        <f t="shared" si="502"/>
        <v>0</v>
      </c>
      <c r="L225" s="79"/>
      <c r="M225" s="78"/>
      <c r="N225" s="64">
        <f t="shared" si="503"/>
        <v>0</v>
      </c>
      <c r="O225" s="79"/>
      <c r="P225" s="78"/>
      <c r="Q225" s="64">
        <f t="shared" si="504"/>
        <v>0</v>
      </c>
      <c r="R225" s="79"/>
      <c r="S225" s="78"/>
      <c r="T225" s="64">
        <f t="shared" si="505"/>
        <v>0</v>
      </c>
      <c r="U225" s="79"/>
      <c r="V225" s="78"/>
      <c r="W225" s="64">
        <f t="shared" si="506"/>
        <v>0</v>
      </c>
      <c r="X225" s="93"/>
      <c r="Y225" s="78"/>
      <c r="Z225" s="64">
        <f t="shared" si="507"/>
        <v>0</v>
      </c>
      <c r="AA225" s="79"/>
      <c r="AB225" s="78"/>
      <c r="AC225" s="64">
        <f t="shared" si="508"/>
        <v>0</v>
      </c>
      <c r="AD225" s="79"/>
      <c r="AE225" s="78"/>
      <c r="AF225" s="64">
        <f t="shared" si="509"/>
        <v>0</v>
      </c>
      <c r="AG225" s="79"/>
      <c r="AH225" s="78"/>
      <c r="AI225" s="64">
        <f t="shared" si="510"/>
        <v>0</v>
      </c>
      <c r="AJ225" s="79"/>
      <c r="AK225" s="78"/>
      <c r="AL225" s="64">
        <f t="shared" si="511"/>
        <v>0</v>
      </c>
      <c r="AM225" s="79"/>
      <c r="AN225" s="78"/>
      <c r="AO225" s="64">
        <f t="shared" si="512"/>
        <v>0</v>
      </c>
      <c r="AP225" s="79"/>
      <c r="AQ225" s="78"/>
      <c r="AR225" s="64">
        <f t="shared" si="513"/>
        <v>0</v>
      </c>
      <c r="AS225" s="79"/>
      <c r="AT225" s="78"/>
      <c r="AU225" s="64">
        <f t="shared" si="514"/>
        <v>0</v>
      </c>
      <c r="AV225" s="79"/>
      <c r="AW225" s="78"/>
      <c r="AX225" s="64">
        <f t="shared" si="515"/>
        <v>0</v>
      </c>
      <c r="AY225" s="79"/>
      <c r="AZ225" s="76"/>
      <c r="BA225" s="67">
        <f>SUM(H222:H227,K222:K227,N222:N227,Q222:Q227,T222:T227,W222:W227,Z222:Z227,AC222:AC227,AF222:AF227,AI222:AI227,AL222:AL227,AO222:AO227,AR222:AR227)</f>
        <v>0</v>
      </c>
    </row>
    <row r="226" spans="1:53" ht="15" customHeight="1">
      <c r="A226" s="627"/>
      <c r="B226" s="611"/>
      <c r="C226" s="613"/>
      <c r="D226" s="615"/>
      <c r="E226" s="629"/>
      <c r="F226" s="75" t="s">
        <v>39</v>
      </c>
      <c r="G226" s="78"/>
      <c r="H226" s="64">
        <f t="shared" si="501"/>
        <v>0</v>
      </c>
      <c r="I226" s="79"/>
      <c r="J226" s="78"/>
      <c r="K226" s="64">
        <f t="shared" si="502"/>
        <v>0</v>
      </c>
      <c r="L226" s="79"/>
      <c r="M226" s="78"/>
      <c r="N226" s="64">
        <f t="shared" si="503"/>
        <v>0</v>
      </c>
      <c r="O226" s="79"/>
      <c r="P226" s="78">
        <v>50000</v>
      </c>
      <c r="Q226" s="64">
        <f t="shared" si="504"/>
        <v>0</v>
      </c>
      <c r="R226" s="79">
        <v>50000</v>
      </c>
      <c r="S226" s="78"/>
      <c r="T226" s="64">
        <f t="shared" si="505"/>
        <v>0</v>
      </c>
      <c r="U226" s="79"/>
      <c r="V226" s="78"/>
      <c r="W226" s="64">
        <f t="shared" si="506"/>
        <v>0</v>
      </c>
      <c r="X226" s="93"/>
      <c r="Y226" s="78"/>
      <c r="Z226" s="64">
        <f t="shared" si="507"/>
        <v>0</v>
      </c>
      <c r="AA226" s="79"/>
      <c r="AB226" s="78"/>
      <c r="AC226" s="64">
        <f t="shared" si="508"/>
        <v>0</v>
      </c>
      <c r="AD226" s="79"/>
      <c r="AE226" s="78"/>
      <c r="AF226" s="64">
        <f t="shared" si="509"/>
        <v>0</v>
      </c>
      <c r="AG226" s="79"/>
      <c r="AH226" s="78"/>
      <c r="AI226" s="64">
        <f t="shared" si="510"/>
        <v>0</v>
      </c>
      <c r="AJ226" s="79"/>
      <c r="AK226" s="78"/>
      <c r="AL226" s="64">
        <f t="shared" si="511"/>
        <v>0</v>
      </c>
      <c r="AM226" s="79"/>
      <c r="AN226" s="78"/>
      <c r="AO226" s="64">
        <f t="shared" si="512"/>
        <v>0</v>
      </c>
      <c r="AP226" s="79"/>
      <c r="AQ226" s="78"/>
      <c r="AR226" s="64">
        <f t="shared" si="513"/>
        <v>0</v>
      </c>
      <c r="AS226" s="79"/>
      <c r="AT226" s="78"/>
      <c r="AU226" s="64">
        <f t="shared" si="514"/>
        <v>0</v>
      </c>
      <c r="AV226" s="79"/>
      <c r="AW226" s="78"/>
      <c r="AX226" s="64">
        <f t="shared" si="515"/>
        <v>0</v>
      </c>
      <c r="AY226" s="79"/>
      <c r="AZ226" s="76"/>
      <c r="BA226" s="68" t="s">
        <v>40</v>
      </c>
    </row>
    <row r="227" spans="1:53" ht="15" customHeight="1">
      <c r="A227" s="738"/>
      <c r="B227" s="734"/>
      <c r="C227" s="735"/>
      <c r="D227" s="736"/>
      <c r="E227" s="740"/>
      <c r="F227" s="75" t="s">
        <v>42</v>
      </c>
      <c r="G227" s="78"/>
      <c r="H227" s="64">
        <f t="shared" si="501"/>
        <v>0</v>
      </c>
      <c r="I227" s="79"/>
      <c r="J227" s="78"/>
      <c r="K227" s="64">
        <f t="shared" si="502"/>
        <v>0</v>
      </c>
      <c r="L227" s="79"/>
      <c r="M227" s="78"/>
      <c r="N227" s="64">
        <f t="shared" si="503"/>
        <v>0</v>
      </c>
      <c r="O227" s="79"/>
      <c r="P227" s="78">
        <v>700000</v>
      </c>
      <c r="Q227" s="64">
        <f t="shared" si="504"/>
        <v>0</v>
      </c>
      <c r="R227" s="79">
        <v>700000</v>
      </c>
      <c r="S227" s="78"/>
      <c r="T227" s="64">
        <f t="shared" si="505"/>
        <v>0</v>
      </c>
      <c r="U227" s="79"/>
      <c r="V227" s="78"/>
      <c r="W227" s="64">
        <f t="shared" si="506"/>
        <v>0</v>
      </c>
      <c r="X227" s="93"/>
      <c r="Y227" s="78"/>
      <c r="Z227" s="64">
        <f t="shared" si="507"/>
        <v>0</v>
      </c>
      <c r="AA227" s="79"/>
      <c r="AB227" s="78"/>
      <c r="AC227" s="64">
        <f t="shared" si="508"/>
        <v>0</v>
      </c>
      <c r="AD227" s="79"/>
      <c r="AE227" s="78"/>
      <c r="AF227" s="64">
        <f t="shared" si="509"/>
        <v>0</v>
      </c>
      <c r="AG227" s="79"/>
      <c r="AH227" s="78"/>
      <c r="AI227" s="64">
        <f t="shared" si="510"/>
        <v>0</v>
      </c>
      <c r="AJ227" s="79"/>
      <c r="AK227" s="78"/>
      <c r="AL227" s="64">
        <f t="shared" si="511"/>
        <v>0</v>
      </c>
      <c r="AM227" s="79"/>
      <c r="AN227" s="78"/>
      <c r="AO227" s="64">
        <f t="shared" si="512"/>
        <v>0</v>
      </c>
      <c r="AP227" s="79"/>
      <c r="AQ227" s="78"/>
      <c r="AR227" s="64">
        <f t="shared" si="513"/>
        <v>0</v>
      </c>
      <c r="AS227" s="79"/>
      <c r="AT227" s="78"/>
      <c r="AU227" s="64">
        <f t="shared" si="514"/>
        <v>0</v>
      </c>
      <c r="AV227" s="79"/>
      <c r="AW227" s="78"/>
      <c r="AX227" s="64">
        <f t="shared" si="515"/>
        <v>0</v>
      </c>
      <c r="AY227" s="79"/>
      <c r="AZ227" s="76"/>
      <c r="BA227" s="67">
        <f>SUM(I222:I227,L222:L227,O222:O227,R222:R227,U222:U227,X222:X227,AA222:AA227,AD222:AD227,AG222:AG227,AJ222:AJ227,AM222:AM227,AP222:AP227,AS222:AS227)</f>
        <v>900000</v>
      </c>
    </row>
    <row r="228" spans="1:53" ht="15" customHeight="1">
      <c r="A228" s="477" t="s">
        <v>24</v>
      </c>
      <c r="B228" s="467" t="s">
        <v>20</v>
      </c>
      <c r="C228" s="467" t="s">
        <v>21</v>
      </c>
      <c r="D228" s="467" t="s">
        <v>212</v>
      </c>
      <c r="E228" s="467" t="s">
        <v>23</v>
      </c>
      <c r="F228" s="480" t="s">
        <v>25</v>
      </c>
      <c r="G228" s="459" t="s">
        <v>26</v>
      </c>
      <c r="H228" s="449" t="s">
        <v>27</v>
      </c>
      <c r="I228" s="451" t="s">
        <v>28</v>
      </c>
      <c r="J228" s="459" t="s">
        <v>26</v>
      </c>
      <c r="K228" s="449" t="s">
        <v>27</v>
      </c>
      <c r="L228" s="451" t="s">
        <v>28</v>
      </c>
      <c r="M228" s="459" t="s">
        <v>26</v>
      </c>
      <c r="N228" s="449" t="s">
        <v>27</v>
      </c>
      <c r="O228" s="451" t="s">
        <v>28</v>
      </c>
      <c r="P228" s="459" t="s">
        <v>26</v>
      </c>
      <c r="Q228" s="449" t="s">
        <v>27</v>
      </c>
      <c r="R228" s="451" t="s">
        <v>28</v>
      </c>
      <c r="S228" s="459" t="s">
        <v>26</v>
      </c>
      <c r="T228" s="449" t="s">
        <v>27</v>
      </c>
      <c r="U228" s="451" t="s">
        <v>28</v>
      </c>
      <c r="V228" s="459" t="s">
        <v>26</v>
      </c>
      <c r="W228" s="449" t="s">
        <v>27</v>
      </c>
      <c r="X228" s="473" t="s">
        <v>28</v>
      </c>
      <c r="Y228" s="459" t="s">
        <v>26</v>
      </c>
      <c r="Z228" s="449" t="s">
        <v>27</v>
      </c>
      <c r="AA228" s="451" t="s">
        <v>28</v>
      </c>
      <c r="AB228" s="459" t="s">
        <v>26</v>
      </c>
      <c r="AC228" s="449" t="s">
        <v>27</v>
      </c>
      <c r="AD228" s="451" t="s">
        <v>28</v>
      </c>
      <c r="AE228" s="459" t="s">
        <v>26</v>
      </c>
      <c r="AF228" s="449" t="s">
        <v>27</v>
      </c>
      <c r="AG228" s="451" t="s">
        <v>28</v>
      </c>
      <c r="AH228" s="459" t="s">
        <v>26</v>
      </c>
      <c r="AI228" s="449" t="s">
        <v>27</v>
      </c>
      <c r="AJ228" s="451" t="s">
        <v>28</v>
      </c>
      <c r="AK228" s="459" t="s">
        <v>26</v>
      </c>
      <c r="AL228" s="449" t="s">
        <v>27</v>
      </c>
      <c r="AM228" s="451" t="s">
        <v>28</v>
      </c>
      <c r="AN228" s="459" t="s">
        <v>26</v>
      </c>
      <c r="AO228" s="449" t="s">
        <v>27</v>
      </c>
      <c r="AP228" s="451" t="s">
        <v>28</v>
      </c>
      <c r="AQ228" s="459" t="s">
        <v>26</v>
      </c>
      <c r="AR228" s="449" t="s">
        <v>27</v>
      </c>
      <c r="AS228" s="451" t="s">
        <v>28</v>
      </c>
      <c r="AT228" s="459" t="s">
        <v>26</v>
      </c>
      <c r="AU228" s="449" t="s">
        <v>27</v>
      </c>
      <c r="AV228" s="451" t="s">
        <v>28</v>
      </c>
      <c r="AW228" s="459" t="s">
        <v>26</v>
      </c>
      <c r="AX228" s="449" t="s">
        <v>27</v>
      </c>
      <c r="AY228" s="451" t="s">
        <v>28</v>
      </c>
      <c r="AZ228" s="475" t="s">
        <v>26</v>
      </c>
      <c r="BA228" s="482" t="s">
        <v>29</v>
      </c>
    </row>
    <row r="229" spans="1:53" ht="15" customHeight="1">
      <c r="A229" s="626" t="s">
        <v>215</v>
      </c>
      <c r="B229" s="610" t="s">
        <v>379</v>
      </c>
      <c r="C229" s="612">
        <v>3233</v>
      </c>
      <c r="D229" s="624" t="s">
        <v>380</v>
      </c>
      <c r="E229" s="628" t="s">
        <v>381</v>
      </c>
      <c r="F229" s="75" t="s">
        <v>33</v>
      </c>
      <c r="G229" s="78"/>
      <c r="H229" s="64">
        <f t="shared" ref="H229:H234" si="516">G229-I229</f>
        <v>0</v>
      </c>
      <c r="I229" s="79"/>
      <c r="J229" s="78"/>
      <c r="K229" s="64">
        <f t="shared" ref="K229:K234" si="517">J229-L229</f>
        <v>0</v>
      </c>
      <c r="L229" s="79"/>
      <c r="M229" s="78"/>
      <c r="N229" s="64">
        <f t="shared" ref="N229:N234" si="518">M229-O229</f>
        <v>0</v>
      </c>
      <c r="O229" s="79"/>
      <c r="P229" s="78"/>
      <c r="Q229" s="64">
        <f t="shared" ref="Q229:Q234" si="519">P229-R229</f>
        <v>0</v>
      </c>
      <c r="R229" s="79"/>
      <c r="S229" s="78"/>
      <c r="T229" s="64">
        <f t="shared" ref="T229:T234" si="520">S229-U229</f>
        <v>0</v>
      </c>
      <c r="U229" s="79"/>
      <c r="V229" s="78"/>
      <c r="W229" s="64">
        <f t="shared" ref="W229:W234" si="521">V229-X229</f>
        <v>0</v>
      </c>
      <c r="X229" s="93"/>
      <c r="Y229" s="78"/>
      <c r="Z229" s="64">
        <f t="shared" ref="Z229:Z234" si="522">Y229-AA229</f>
        <v>0</v>
      </c>
      <c r="AA229" s="79"/>
      <c r="AB229" s="78"/>
      <c r="AC229" s="64">
        <f t="shared" ref="AC229:AC234" si="523">AB229-AD229</f>
        <v>0</v>
      </c>
      <c r="AD229" s="79"/>
      <c r="AE229" s="78"/>
      <c r="AF229" s="64">
        <f t="shared" ref="AF229:AF234" si="524">AE229-AG229</f>
        <v>0</v>
      </c>
      <c r="AG229" s="79"/>
      <c r="AH229" s="78"/>
      <c r="AI229" s="64">
        <f t="shared" ref="AI229:AI234" si="525">AH229-AJ229</f>
        <v>0</v>
      </c>
      <c r="AJ229" s="79"/>
      <c r="AK229" s="78"/>
      <c r="AL229" s="64">
        <f t="shared" ref="AL229:AL234" si="526">AK229-AM229</f>
        <v>0</v>
      </c>
      <c r="AM229" s="79"/>
      <c r="AN229" s="78"/>
      <c r="AO229" s="64">
        <f t="shared" ref="AO229:AO234" si="527">AN229-AP229</f>
        <v>0</v>
      </c>
      <c r="AP229" s="79"/>
      <c r="AQ229" s="78"/>
      <c r="AR229" s="64">
        <f t="shared" ref="AR229:AR234" si="528">AQ229-AS229</f>
        <v>0</v>
      </c>
      <c r="AS229" s="79"/>
      <c r="AT229" s="78"/>
      <c r="AU229" s="64">
        <f t="shared" ref="AU229:AU234" si="529">AT229-AV229</f>
        <v>0</v>
      </c>
      <c r="AV229" s="79"/>
      <c r="AW229" s="78"/>
      <c r="AX229" s="64">
        <f t="shared" ref="AX229:AX234" si="530">AW229-AY229</f>
        <v>0</v>
      </c>
      <c r="AY229" s="79"/>
      <c r="AZ229" s="76"/>
      <c r="BA229" s="66" t="s">
        <v>34</v>
      </c>
    </row>
    <row r="230" spans="1:53">
      <c r="A230" s="627"/>
      <c r="B230" s="611"/>
      <c r="C230" s="613"/>
      <c r="D230" s="625"/>
      <c r="E230" s="629"/>
      <c r="F230" s="75" t="s">
        <v>35</v>
      </c>
      <c r="G230" s="78"/>
      <c r="H230" s="64">
        <f t="shared" si="516"/>
        <v>0</v>
      </c>
      <c r="I230" s="79"/>
      <c r="J230" s="78"/>
      <c r="K230" s="64">
        <f t="shared" si="517"/>
        <v>0</v>
      </c>
      <c r="L230" s="79"/>
      <c r="M230" s="78"/>
      <c r="N230" s="64">
        <f t="shared" si="518"/>
        <v>0</v>
      </c>
      <c r="O230" s="79"/>
      <c r="P230" s="78"/>
      <c r="Q230" s="64">
        <f t="shared" si="519"/>
        <v>0</v>
      </c>
      <c r="R230" s="79"/>
      <c r="S230" s="78"/>
      <c r="T230" s="64">
        <f t="shared" si="520"/>
        <v>0</v>
      </c>
      <c r="U230" s="79"/>
      <c r="V230" s="78"/>
      <c r="W230" s="64">
        <f t="shared" si="521"/>
        <v>0</v>
      </c>
      <c r="X230" s="93"/>
      <c r="Y230" s="78"/>
      <c r="Z230" s="64">
        <f t="shared" si="522"/>
        <v>0</v>
      </c>
      <c r="AA230" s="79"/>
      <c r="AB230" s="78"/>
      <c r="AC230" s="64">
        <f t="shared" si="523"/>
        <v>0</v>
      </c>
      <c r="AD230" s="79"/>
      <c r="AE230" s="78"/>
      <c r="AF230" s="64">
        <f t="shared" si="524"/>
        <v>0</v>
      </c>
      <c r="AG230" s="79"/>
      <c r="AH230" s="78"/>
      <c r="AI230" s="64">
        <f t="shared" si="525"/>
        <v>0</v>
      </c>
      <c r="AJ230" s="79"/>
      <c r="AK230" s="78"/>
      <c r="AL230" s="64">
        <f t="shared" si="526"/>
        <v>0</v>
      </c>
      <c r="AM230" s="79"/>
      <c r="AN230" s="78"/>
      <c r="AO230" s="64">
        <f t="shared" si="527"/>
        <v>0</v>
      </c>
      <c r="AP230" s="79"/>
      <c r="AQ230" s="78"/>
      <c r="AR230" s="64">
        <f t="shared" si="528"/>
        <v>0</v>
      </c>
      <c r="AS230" s="79"/>
      <c r="AT230" s="78"/>
      <c r="AU230" s="64">
        <f t="shared" si="529"/>
        <v>0</v>
      </c>
      <c r="AV230" s="79"/>
      <c r="AW230" s="78"/>
      <c r="AX230" s="64">
        <f t="shared" si="530"/>
        <v>0</v>
      </c>
      <c r="AY230" s="79"/>
      <c r="AZ230" s="76"/>
      <c r="BA230" s="67">
        <f>SUM(G229:G234,J229:J234,M229:M234,P229:P234,S229:S234,V229:V234,Y229:Y234,AB229:AB234,AE229:AE234,AH229:AH234,AK229:AK234,AZ229:AZ234,AN229:AN234,AQ229:AQ234)</f>
        <v>5809589</v>
      </c>
    </row>
    <row r="231" spans="1:53">
      <c r="A231" s="627"/>
      <c r="B231" s="611"/>
      <c r="C231" s="613"/>
      <c r="D231" s="625"/>
      <c r="E231" s="629"/>
      <c r="F231" s="75" t="s">
        <v>36</v>
      </c>
      <c r="G231" s="78"/>
      <c r="H231" s="64">
        <f t="shared" si="516"/>
        <v>0</v>
      </c>
      <c r="I231" s="79"/>
      <c r="J231" s="78"/>
      <c r="K231" s="64">
        <f t="shared" si="517"/>
        <v>0</v>
      </c>
      <c r="L231" s="79"/>
      <c r="M231" s="78"/>
      <c r="N231" s="64">
        <f t="shared" si="518"/>
        <v>0</v>
      </c>
      <c r="O231" s="79"/>
      <c r="P231" s="78"/>
      <c r="Q231" s="64">
        <f t="shared" si="519"/>
        <v>0</v>
      </c>
      <c r="R231" s="79"/>
      <c r="S231" s="78"/>
      <c r="T231" s="64">
        <f t="shared" si="520"/>
        <v>0</v>
      </c>
      <c r="U231" s="79"/>
      <c r="V231" s="78"/>
      <c r="W231" s="64">
        <f t="shared" si="521"/>
        <v>0</v>
      </c>
      <c r="X231" s="93"/>
      <c r="Y231" s="78"/>
      <c r="Z231" s="64">
        <f t="shared" si="522"/>
        <v>0</v>
      </c>
      <c r="AA231" s="79"/>
      <c r="AB231" s="78"/>
      <c r="AC231" s="64">
        <f t="shared" si="523"/>
        <v>0</v>
      </c>
      <c r="AD231" s="79"/>
      <c r="AE231" s="78"/>
      <c r="AF231" s="64">
        <f t="shared" si="524"/>
        <v>0</v>
      </c>
      <c r="AG231" s="79"/>
      <c r="AH231" s="78"/>
      <c r="AI231" s="64">
        <f t="shared" si="525"/>
        <v>0</v>
      </c>
      <c r="AJ231" s="79"/>
      <c r="AK231" s="78"/>
      <c r="AL231" s="64">
        <f t="shared" si="526"/>
        <v>0</v>
      </c>
      <c r="AM231" s="79"/>
      <c r="AN231" s="78"/>
      <c r="AO231" s="64">
        <f t="shared" si="527"/>
        <v>0</v>
      </c>
      <c r="AP231" s="79"/>
      <c r="AQ231" s="78"/>
      <c r="AR231" s="64">
        <f t="shared" si="528"/>
        <v>0</v>
      </c>
      <c r="AS231" s="79"/>
      <c r="AT231" s="78"/>
      <c r="AU231" s="64">
        <f t="shared" si="529"/>
        <v>0</v>
      </c>
      <c r="AV231" s="79"/>
      <c r="AW231" s="78"/>
      <c r="AX231" s="64">
        <f t="shared" si="530"/>
        <v>0</v>
      </c>
      <c r="AY231" s="79"/>
      <c r="AZ231" s="76"/>
      <c r="BA231" s="68" t="s">
        <v>37</v>
      </c>
    </row>
    <row r="232" spans="1:53">
      <c r="A232" s="627"/>
      <c r="B232" s="611"/>
      <c r="C232" s="613"/>
      <c r="D232" s="625"/>
      <c r="E232" s="629"/>
      <c r="F232" s="75" t="s">
        <v>38</v>
      </c>
      <c r="G232" s="78"/>
      <c r="H232" s="64">
        <f t="shared" si="516"/>
        <v>0</v>
      </c>
      <c r="I232" s="79"/>
      <c r="J232" s="78"/>
      <c r="K232" s="64">
        <f t="shared" si="517"/>
        <v>0</v>
      </c>
      <c r="L232" s="79"/>
      <c r="M232" s="78"/>
      <c r="N232" s="64">
        <f t="shared" si="518"/>
        <v>0</v>
      </c>
      <c r="O232" s="79"/>
      <c r="P232" s="78"/>
      <c r="Q232" s="64">
        <f t="shared" si="519"/>
        <v>0</v>
      </c>
      <c r="R232" s="79"/>
      <c r="S232" s="78"/>
      <c r="T232" s="64">
        <f t="shared" si="520"/>
        <v>0</v>
      </c>
      <c r="U232" s="79"/>
      <c r="V232" s="78"/>
      <c r="W232" s="64">
        <f t="shared" si="521"/>
        <v>0</v>
      </c>
      <c r="X232" s="93"/>
      <c r="Y232" s="78"/>
      <c r="Z232" s="64">
        <f t="shared" si="522"/>
        <v>0</v>
      </c>
      <c r="AA232" s="79"/>
      <c r="AB232" s="78"/>
      <c r="AC232" s="64">
        <f t="shared" si="523"/>
        <v>0</v>
      </c>
      <c r="AD232" s="79"/>
      <c r="AE232" s="78"/>
      <c r="AF232" s="64">
        <f t="shared" si="524"/>
        <v>0</v>
      </c>
      <c r="AG232" s="79"/>
      <c r="AH232" s="78"/>
      <c r="AI232" s="64">
        <f t="shared" si="525"/>
        <v>0</v>
      </c>
      <c r="AJ232" s="79"/>
      <c r="AK232" s="78"/>
      <c r="AL232" s="64">
        <f t="shared" si="526"/>
        <v>0</v>
      </c>
      <c r="AM232" s="79"/>
      <c r="AN232" s="78"/>
      <c r="AO232" s="64">
        <f t="shared" si="527"/>
        <v>0</v>
      </c>
      <c r="AP232" s="79"/>
      <c r="AQ232" s="78"/>
      <c r="AR232" s="64">
        <f t="shared" si="528"/>
        <v>0</v>
      </c>
      <c r="AS232" s="79"/>
      <c r="AT232" s="78"/>
      <c r="AU232" s="64">
        <f t="shared" si="529"/>
        <v>0</v>
      </c>
      <c r="AV232" s="79"/>
      <c r="AW232" s="78"/>
      <c r="AX232" s="64">
        <f t="shared" si="530"/>
        <v>0</v>
      </c>
      <c r="AY232" s="79"/>
      <c r="AZ232" s="76"/>
      <c r="BA232" s="67">
        <f>SUM(H229:H234,K229:K234,N229:N234,Q229:Q234,T229:T234,W229:W234,Z229:Z234,AC229:AC234,AF229:AF234,AI229:AI234,AL229:AL234,AO229:AO234,AR229:AR234)</f>
        <v>0</v>
      </c>
    </row>
    <row r="233" spans="1:53">
      <c r="A233" s="627"/>
      <c r="B233" s="611"/>
      <c r="C233" s="613"/>
      <c r="D233" s="625"/>
      <c r="E233" s="629"/>
      <c r="F233" s="75" t="s">
        <v>39</v>
      </c>
      <c r="G233" s="78"/>
      <c r="H233" s="64">
        <f t="shared" si="516"/>
        <v>0</v>
      </c>
      <c r="I233" s="79"/>
      <c r="J233" s="78"/>
      <c r="K233" s="64">
        <f t="shared" si="517"/>
        <v>0</v>
      </c>
      <c r="L233" s="79"/>
      <c r="M233" s="78"/>
      <c r="N233" s="64">
        <f t="shared" si="518"/>
        <v>0</v>
      </c>
      <c r="O233" s="79"/>
      <c r="P233" s="78"/>
      <c r="Q233" s="64">
        <f t="shared" si="519"/>
        <v>0</v>
      </c>
      <c r="R233" s="79"/>
      <c r="S233" s="78"/>
      <c r="T233" s="64">
        <f t="shared" si="520"/>
        <v>0</v>
      </c>
      <c r="U233" s="79"/>
      <c r="V233" s="78"/>
      <c r="W233" s="64">
        <f t="shared" si="521"/>
        <v>0</v>
      </c>
      <c r="X233" s="79"/>
      <c r="Y233" s="78"/>
      <c r="Z233" s="64">
        <f t="shared" si="522"/>
        <v>0</v>
      </c>
      <c r="AA233" s="79"/>
      <c r="AB233" s="78"/>
      <c r="AC233" s="64">
        <f t="shared" si="523"/>
        <v>0</v>
      </c>
      <c r="AD233" s="79"/>
      <c r="AE233" s="78"/>
      <c r="AF233" s="64">
        <f t="shared" si="524"/>
        <v>0</v>
      </c>
      <c r="AG233" s="79"/>
      <c r="AH233" s="78"/>
      <c r="AI233" s="64">
        <f t="shared" si="525"/>
        <v>0</v>
      </c>
      <c r="AJ233" s="79"/>
      <c r="AK233" s="78"/>
      <c r="AL233" s="64">
        <f t="shared" si="526"/>
        <v>0</v>
      </c>
      <c r="AM233" s="79"/>
      <c r="AN233" s="78"/>
      <c r="AO233" s="64">
        <f t="shared" si="527"/>
        <v>0</v>
      </c>
      <c r="AP233" s="79"/>
      <c r="AQ233" s="78"/>
      <c r="AR233" s="64">
        <f t="shared" si="528"/>
        <v>0</v>
      </c>
      <c r="AS233" s="79"/>
      <c r="AT233" s="78"/>
      <c r="AU233" s="64">
        <f t="shared" si="529"/>
        <v>0</v>
      </c>
      <c r="AV233" s="79"/>
      <c r="AW233" s="78"/>
      <c r="AX233" s="64">
        <f t="shared" si="530"/>
        <v>0</v>
      </c>
      <c r="AY233" s="79"/>
      <c r="AZ233" s="76"/>
      <c r="BA233" s="68" t="s">
        <v>40</v>
      </c>
    </row>
    <row r="234" spans="1:53">
      <c r="A234" s="738"/>
      <c r="B234" s="734"/>
      <c r="C234" s="735"/>
      <c r="D234" s="739"/>
      <c r="E234" s="740"/>
      <c r="F234" s="75" t="s">
        <v>42</v>
      </c>
      <c r="G234" s="78"/>
      <c r="H234" s="64">
        <f t="shared" si="516"/>
        <v>0</v>
      </c>
      <c r="I234" s="79"/>
      <c r="J234" s="78"/>
      <c r="K234" s="64">
        <f t="shared" si="517"/>
        <v>0</v>
      </c>
      <c r="L234" s="79"/>
      <c r="M234" s="78"/>
      <c r="N234" s="64">
        <f t="shared" si="518"/>
        <v>0</v>
      </c>
      <c r="O234" s="79"/>
      <c r="P234" s="78"/>
      <c r="Q234" s="64">
        <f t="shared" si="519"/>
        <v>0</v>
      </c>
      <c r="R234" s="79"/>
      <c r="S234" s="78"/>
      <c r="T234" s="64">
        <f t="shared" si="520"/>
        <v>0</v>
      </c>
      <c r="U234" s="79"/>
      <c r="V234" s="78"/>
      <c r="W234" s="64">
        <f t="shared" si="521"/>
        <v>0</v>
      </c>
      <c r="X234" s="79"/>
      <c r="Y234" s="78"/>
      <c r="Z234" s="64">
        <f t="shared" si="522"/>
        <v>0</v>
      </c>
      <c r="AA234" s="79"/>
      <c r="AB234" s="78"/>
      <c r="AC234" s="64">
        <f t="shared" si="523"/>
        <v>0</v>
      </c>
      <c r="AD234" s="79"/>
      <c r="AE234" s="131"/>
      <c r="AF234" s="132">
        <f t="shared" si="524"/>
        <v>0</v>
      </c>
      <c r="AG234" s="133"/>
      <c r="AH234" s="131">
        <v>5809589</v>
      </c>
      <c r="AI234" s="132"/>
      <c r="AJ234" s="133">
        <v>4886552</v>
      </c>
      <c r="AK234" s="131"/>
      <c r="AL234" s="132">
        <f t="shared" si="526"/>
        <v>0</v>
      </c>
      <c r="AM234" s="133"/>
      <c r="AN234" s="78"/>
      <c r="AO234" s="64">
        <f t="shared" si="527"/>
        <v>0</v>
      </c>
      <c r="AP234" s="79"/>
      <c r="AQ234" s="78"/>
      <c r="AR234" s="64">
        <f t="shared" si="528"/>
        <v>0</v>
      </c>
      <c r="AS234" s="79"/>
      <c r="AT234" s="78"/>
      <c r="AU234" s="64">
        <f t="shared" si="529"/>
        <v>0</v>
      </c>
      <c r="AV234" s="79"/>
      <c r="AW234" s="78"/>
      <c r="AX234" s="64">
        <f t="shared" si="530"/>
        <v>0</v>
      </c>
      <c r="AY234" s="79"/>
      <c r="AZ234" s="76"/>
      <c r="BA234" s="67">
        <f>SUM(I229:I234,L229:L234,O229:O234,R229:R234,U229:U234,X229:X234,AA229:AA234,AD229:AD234,AG229:AG234,AJ229:AJ234,AM229:AM234,AP229:AP234,AS229:AS234)</f>
        <v>4886552</v>
      </c>
    </row>
    <row r="235" spans="1:53" ht="15" customHeight="1">
      <c r="A235" s="477" t="s">
        <v>24</v>
      </c>
      <c r="B235" s="467" t="s">
        <v>20</v>
      </c>
      <c r="C235" s="467" t="s">
        <v>21</v>
      </c>
      <c r="D235" s="467" t="s">
        <v>212</v>
      </c>
      <c r="E235" s="467" t="s">
        <v>23</v>
      </c>
      <c r="F235" s="480" t="s">
        <v>25</v>
      </c>
      <c r="G235" s="459" t="s">
        <v>26</v>
      </c>
      <c r="H235" s="449" t="s">
        <v>27</v>
      </c>
      <c r="I235" s="451" t="s">
        <v>28</v>
      </c>
      <c r="J235" s="459" t="s">
        <v>26</v>
      </c>
      <c r="K235" s="449" t="s">
        <v>27</v>
      </c>
      <c r="L235" s="451" t="s">
        <v>28</v>
      </c>
      <c r="M235" s="459" t="s">
        <v>26</v>
      </c>
      <c r="N235" s="449" t="s">
        <v>27</v>
      </c>
      <c r="O235" s="451" t="s">
        <v>28</v>
      </c>
      <c r="P235" s="459" t="s">
        <v>26</v>
      </c>
      <c r="Q235" s="449" t="s">
        <v>27</v>
      </c>
      <c r="R235" s="451" t="s">
        <v>28</v>
      </c>
      <c r="S235" s="459" t="s">
        <v>26</v>
      </c>
      <c r="T235" s="449" t="s">
        <v>27</v>
      </c>
      <c r="U235" s="451" t="s">
        <v>28</v>
      </c>
      <c r="V235" s="459" t="s">
        <v>26</v>
      </c>
      <c r="W235" s="449" t="s">
        <v>27</v>
      </c>
      <c r="X235" s="473" t="s">
        <v>28</v>
      </c>
      <c r="Y235" s="459" t="s">
        <v>26</v>
      </c>
      <c r="Z235" s="449" t="s">
        <v>27</v>
      </c>
      <c r="AA235" s="451" t="s">
        <v>28</v>
      </c>
      <c r="AB235" s="459" t="s">
        <v>26</v>
      </c>
      <c r="AC235" s="449" t="s">
        <v>27</v>
      </c>
      <c r="AD235" s="451" t="s">
        <v>28</v>
      </c>
      <c r="AE235" s="459" t="s">
        <v>26</v>
      </c>
      <c r="AF235" s="449" t="s">
        <v>27</v>
      </c>
      <c r="AG235" s="451" t="s">
        <v>28</v>
      </c>
      <c r="AH235" s="459" t="s">
        <v>26</v>
      </c>
      <c r="AI235" s="449" t="s">
        <v>27</v>
      </c>
      <c r="AJ235" s="451" t="s">
        <v>28</v>
      </c>
      <c r="AK235" s="459" t="s">
        <v>26</v>
      </c>
      <c r="AL235" s="449" t="s">
        <v>27</v>
      </c>
      <c r="AM235" s="451" t="s">
        <v>28</v>
      </c>
      <c r="AN235" s="459" t="s">
        <v>26</v>
      </c>
      <c r="AO235" s="449" t="s">
        <v>27</v>
      </c>
      <c r="AP235" s="451" t="s">
        <v>28</v>
      </c>
      <c r="AQ235" s="459" t="s">
        <v>26</v>
      </c>
      <c r="AR235" s="449" t="s">
        <v>27</v>
      </c>
      <c r="AS235" s="451" t="s">
        <v>28</v>
      </c>
      <c r="AT235" s="459" t="s">
        <v>26</v>
      </c>
      <c r="AU235" s="449" t="s">
        <v>27</v>
      </c>
      <c r="AV235" s="451" t="s">
        <v>28</v>
      </c>
      <c r="AW235" s="459" t="s">
        <v>26</v>
      </c>
      <c r="AX235" s="449" t="s">
        <v>27</v>
      </c>
      <c r="AY235" s="451" t="s">
        <v>28</v>
      </c>
      <c r="AZ235" s="475" t="s">
        <v>26</v>
      </c>
      <c r="BA235" s="482" t="s">
        <v>29</v>
      </c>
    </row>
    <row r="236" spans="1:53" ht="15" customHeight="1">
      <c r="A236" s="626" t="s">
        <v>215</v>
      </c>
      <c r="B236" s="610" t="s">
        <v>382</v>
      </c>
      <c r="C236" s="612">
        <v>2269</v>
      </c>
      <c r="D236" s="614" t="s">
        <v>383</v>
      </c>
      <c r="E236" s="628" t="s">
        <v>384</v>
      </c>
      <c r="F236" s="75" t="s">
        <v>33</v>
      </c>
      <c r="G236" s="78"/>
      <c r="H236" s="64">
        <f t="shared" ref="H236:H241" si="531">G236-I236</f>
        <v>0</v>
      </c>
      <c r="I236" s="79"/>
      <c r="J236" s="78"/>
      <c r="K236" s="64">
        <f t="shared" ref="K236:K241" si="532">J236-L236</f>
        <v>0</v>
      </c>
      <c r="L236" s="79"/>
      <c r="M236" s="78"/>
      <c r="N236" s="64">
        <f t="shared" ref="N236:N241" si="533">M236-O236</f>
        <v>0</v>
      </c>
      <c r="O236" s="79"/>
      <c r="P236" s="78"/>
      <c r="Q236" s="64">
        <f t="shared" ref="Q236:Q241" si="534">P236-R236</f>
        <v>0</v>
      </c>
      <c r="R236" s="79"/>
      <c r="S236" s="78"/>
      <c r="T236" s="64">
        <f t="shared" ref="T236:T241" si="535">S236-U236</f>
        <v>0</v>
      </c>
      <c r="U236" s="79"/>
      <c r="V236" s="78"/>
      <c r="W236" s="64">
        <f t="shared" ref="W236:W241" si="536">V236-X236</f>
        <v>0</v>
      </c>
      <c r="X236" s="93"/>
      <c r="Y236" s="78"/>
      <c r="Z236" s="64">
        <f t="shared" ref="Z236:Z241" si="537">Y236-AA236</f>
        <v>0</v>
      </c>
      <c r="AA236" s="79"/>
      <c r="AB236" s="78"/>
      <c r="AC236" s="64">
        <f t="shared" ref="AC236:AC241" si="538">AB236-AD236</f>
        <v>0</v>
      </c>
      <c r="AD236" s="79"/>
      <c r="AE236" s="78"/>
      <c r="AF236" s="64">
        <f t="shared" ref="AF236:AF241" si="539">AE236-AG236</f>
        <v>0</v>
      </c>
      <c r="AG236" s="79"/>
      <c r="AH236" s="78"/>
      <c r="AI236" s="64">
        <f t="shared" ref="AI236:AI241" si="540">AH236-AJ236</f>
        <v>0</v>
      </c>
      <c r="AJ236" s="79"/>
      <c r="AK236" s="78"/>
      <c r="AL236" s="64">
        <f t="shared" ref="AL236:AL241" si="541">AK236-AM236</f>
        <v>0</v>
      </c>
      <c r="AM236" s="79"/>
      <c r="AN236" s="78"/>
      <c r="AO236" s="64">
        <f t="shared" ref="AO236:AO241" si="542">AN236-AP236</f>
        <v>0</v>
      </c>
      <c r="AP236" s="79"/>
      <c r="AQ236" s="78"/>
      <c r="AR236" s="64">
        <f t="shared" ref="AR236:AR241" si="543">AQ236-AS236</f>
        <v>0</v>
      </c>
      <c r="AS236" s="79"/>
      <c r="AT236" s="78"/>
      <c r="AU236" s="64">
        <f t="shared" ref="AU236:AU241" si="544">AT236-AV236</f>
        <v>0</v>
      </c>
      <c r="AV236" s="79"/>
      <c r="AW236" s="78"/>
      <c r="AX236" s="64">
        <f t="shared" ref="AX236:AX241" si="545">AW236-AY236</f>
        <v>0</v>
      </c>
      <c r="AY236" s="79"/>
      <c r="AZ236" s="76"/>
      <c r="BA236" s="66" t="s">
        <v>34</v>
      </c>
    </row>
    <row r="237" spans="1:53">
      <c r="A237" s="627"/>
      <c r="B237" s="611"/>
      <c r="C237" s="613"/>
      <c r="D237" s="615"/>
      <c r="E237" s="629"/>
      <c r="F237" s="75" t="s">
        <v>35</v>
      </c>
      <c r="G237" s="78"/>
      <c r="H237" s="64">
        <f t="shared" si="531"/>
        <v>0</v>
      </c>
      <c r="I237" s="79"/>
      <c r="J237" s="78"/>
      <c r="K237" s="64">
        <f t="shared" si="532"/>
        <v>0</v>
      </c>
      <c r="L237" s="79"/>
      <c r="M237" s="78"/>
      <c r="N237" s="64">
        <f t="shared" si="533"/>
        <v>0</v>
      </c>
      <c r="O237" s="79"/>
      <c r="P237" s="78"/>
      <c r="Q237" s="64">
        <f t="shared" si="534"/>
        <v>0</v>
      </c>
      <c r="R237" s="79"/>
      <c r="S237" s="78"/>
      <c r="T237" s="64">
        <f t="shared" si="535"/>
        <v>0</v>
      </c>
      <c r="U237" s="79"/>
      <c r="V237" s="78"/>
      <c r="W237" s="64">
        <f t="shared" si="536"/>
        <v>0</v>
      </c>
      <c r="X237" s="93"/>
      <c r="Y237" s="78"/>
      <c r="Z237" s="64">
        <f t="shared" si="537"/>
        <v>0</v>
      </c>
      <c r="AA237" s="79"/>
      <c r="AB237" s="78"/>
      <c r="AC237" s="64">
        <f t="shared" si="538"/>
        <v>0</v>
      </c>
      <c r="AD237" s="79"/>
      <c r="AE237" s="78"/>
      <c r="AF237" s="64">
        <f t="shared" si="539"/>
        <v>0</v>
      </c>
      <c r="AG237" s="79"/>
      <c r="AH237" s="78"/>
      <c r="AI237" s="64">
        <f t="shared" si="540"/>
        <v>0</v>
      </c>
      <c r="AJ237" s="79"/>
      <c r="AK237" s="78"/>
      <c r="AL237" s="64">
        <f t="shared" si="541"/>
        <v>0</v>
      </c>
      <c r="AM237" s="79"/>
      <c r="AN237" s="78"/>
      <c r="AO237" s="64">
        <f t="shared" si="542"/>
        <v>0</v>
      </c>
      <c r="AP237" s="79"/>
      <c r="AQ237" s="78"/>
      <c r="AR237" s="64">
        <f t="shared" si="543"/>
        <v>0</v>
      </c>
      <c r="AS237" s="79"/>
      <c r="AT237" s="78"/>
      <c r="AU237" s="64">
        <f t="shared" si="544"/>
        <v>0</v>
      </c>
      <c r="AV237" s="79"/>
      <c r="AW237" s="78"/>
      <c r="AX237" s="64">
        <f t="shared" si="545"/>
        <v>0</v>
      </c>
      <c r="AY237" s="79"/>
      <c r="AZ237" s="76"/>
      <c r="BA237" s="67">
        <f>SUM(G236:G241,J236:J241,M236:M241,P236:P241,S236:S241,V236:V241,Y236:Y241,AB236:AB241,AE236:AE241,AH236:AH241,AK236:AK241,AZ236:AZ241,AN236:AN241,AQ236:AQ241)</f>
        <v>2380000</v>
      </c>
    </row>
    <row r="238" spans="1:53">
      <c r="A238" s="627"/>
      <c r="B238" s="611"/>
      <c r="C238" s="613"/>
      <c r="D238" s="615"/>
      <c r="E238" s="629"/>
      <c r="F238" s="75" t="s">
        <v>36</v>
      </c>
      <c r="G238" s="78"/>
      <c r="H238" s="64">
        <f t="shared" si="531"/>
        <v>0</v>
      </c>
      <c r="I238" s="79"/>
      <c r="J238" s="78"/>
      <c r="K238" s="64">
        <f t="shared" si="532"/>
        <v>0</v>
      </c>
      <c r="L238" s="79"/>
      <c r="M238" s="78"/>
      <c r="N238" s="64">
        <f t="shared" si="533"/>
        <v>0</v>
      </c>
      <c r="O238" s="79"/>
      <c r="P238" s="78"/>
      <c r="Q238" s="64">
        <f t="shared" si="534"/>
        <v>0</v>
      </c>
      <c r="R238" s="79"/>
      <c r="S238" s="78"/>
      <c r="T238" s="64">
        <f t="shared" si="535"/>
        <v>0</v>
      </c>
      <c r="U238" s="79"/>
      <c r="V238" s="78"/>
      <c r="W238" s="64">
        <f t="shared" si="536"/>
        <v>0</v>
      </c>
      <c r="X238" s="93"/>
      <c r="Y238" s="78"/>
      <c r="Z238" s="64">
        <f t="shared" si="537"/>
        <v>0</v>
      </c>
      <c r="AA238" s="79"/>
      <c r="AB238" s="78"/>
      <c r="AC238" s="64">
        <f t="shared" si="538"/>
        <v>0</v>
      </c>
      <c r="AD238" s="79"/>
      <c r="AE238" s="78"/>
      <c r="AF238" s="64">
        <f t="shared" si="539"/>
        <v>0</v>
      </c>
      <c r="AG238" s="79"/>
      <c r="AH238" s="78"/>
      <c r="AI238" s="64">
        <f t="shared" si="540"/>
        <v>0</v>
      </c>
      <c r="AJ238" s="79"/>
      <c r="AK238" s="78"/>
      <c r="AL238" s="64">
        <f t="shared" si="541"/>
        <v>0</v>
      </c>
      <c r="AM238" s="79"/>
      <c r="AN238" s="78"/>
      <c r="AO238" s="64">
        <f t="shared" si="542"/>
        <v>0</v>
      </c>
      <c r="AP238" s="79"/>
      <c r="AQ238" s="78"/>
      <c r="AR238" s="64">
        <f t="shared" si="543"/>
        <v>0</v>
      </c>
      <c r="AS238" s="79"/>
      <c r="AT238" s="78"/>
      <c r="AU238" s="64">
        <f t="shared" si="544"/>
        <v>0</v>
      </c>
      <c r="AV238" s="79"/>
      <c r="AW238" s="78"/>
      <c r="AX238" s="64">
        <f t="shared" si="545"/>
        <v>0</v>
      </c>
      <c r="AY238" s="79"/>
      <c r="AZ238" s="76"/>
      <c r="BA238" s="68" t="s">
        <v>37</v>
      </c>
    </row>
    <row r="239" spans="1:53">
      <c r="A239" s="627"/>
      <c r="B239" s="611"/>
      <c r="C239" s="613"/>
      <c r="D239" s="615"/>
      <c r="E239" s="629"/>
      <c r="F239" s="75" t="s">
        <v>38</v>
      </c>
      <c r="G239" s="78"/>
      <c r="H239" s="64">
        <f t="shared" si="531"/>
        <v>0</v>
      </c>
      <c r="I239" s="79"/>
      <c r="J239" s="78">
        <v>300000</v>
      </c>
      <c r="K239" s="64">
        <f t="shared" si="532"/>
        <v>-96000</v>
      </c>
      <c r="L239" s="79">
        <v>396000</v>
      </c>
      <c r="M239" s="78"/>
      <c r="N239" s="64">
        <f t="shared" si="533"/>
        <v>0</v>
      </c>
      <c r="O239" s="79"/>
      <c r="P239" s="78"/>
      <c r="Q239" s="64">
        <f t="shared" si="534"/>
        <v>0</v>
      </c>
      <c r="R239" s="79"/>
      <c r="S239" s="78"/>
      <c r="T239" s="64">
        <f t="shared" si="535"/>
        <v>0</v>
      </c>
      <c r="U239" s="79"/>
      <c r="V239" s="78"/>
      <c r="W239" s="64">
        <f t="shared" si="536"/>
        <v>0</v>
      </c>
      <c r="X239" s="93"/>
      <c r="Y239" s="78"/>
      <c r="Z239" s="64">
        <f t="shared" si="537"/>
        <v>0</v>
      </c>
      <c r="AA239" s="79"/>
      <c r="AB239" s="78"/>
      <c r="AC239" s="64">
        <f t="shared" si="538"/>
        <v>0</v>
      </c>
      <c r="AD239" s="79"/>
      <c r="AE239" s="78"/>
      <c r="AF239" s="64">
        <f t="shared" si="539"/>
        <v>0</v>
      </c>
      <c r="AG239" s="79"/>
      <c r="AH239" s="78"/>
      <c r="AI239" s="64">
        <f t="shared" si="540"/>
        <v>0</v>
      </c>
      <c r="AJ239" s="79"/>
      <c r="AK239" s="78"/>
      <c r="AL239" s="64">
        <f t="shared" si="541"/>
        <v>0</v>
      </c>
      <c r="AM239" s="79"/>
      <c r="AN239" s="78"/>
      <c r="AO239" s="64">
        <f t="shared" si="542"/>
        <v>0</v>
      </c>
      <c r="AP239" s="79"/>
      <c r="AQ239" s="78"/>
      <c r="AR239" s="64">
        <f t="shared" si="543"/>
        <v>0</v>
      </c>
      <c r="AS239" s="79"/>
      <c r="AT239" s="78"/>
      <c r="AU239" s="64">
        <f t="shared" si="544"/>
        <v>0</v>
      </c>
      <c r="AV239" s="79"/>
      <c r="AW239" s="78"/>
      <c r="AX239" s="64">
        <f t="shared" si="545"/>
        <v>0</v>
      </c>
      <c r="AY239" s="79"/>
      <c r="AZ239" s="76"/>
      <c r="BA239" s="67">
        <f>SUM(H236:H241,K236:K241,N236:N241,Q236:Q241,T236:T241,W236:W241,Z236:Z241,AC236:AC241,AF236:AF241,AI236:AI241,AL236:AL241,AO236:AO241,AR236:AR241)</f>
        <v>-96000</v>
      </c>
    </row>
    <row r="240" spans="1:53">
      <c r="A240" s="627"/>
      <c r="B240" s="611"/>
      <c r="C240" s="613"/>
      <c r="D240" s="615"/>
      <c r="E240" s="629"/>
      <c r="F240" s="75" t="s">
        <v>39</v>
      </c>
      <c r="G240" s="78"/>
      <c r="H240" s="64">
        <f t="shared" si="531"/>
        <v>0</v>
      </c>
      <c r="I240" s="79"/>
      <c r="J240" s="78"/>
      <c r="K240" s="64">
        <f t="shared" si="532"/>
        <v>0</v>
      </c>
      <c r="L240" s="79"/>
      <c r="M240" s="78"/>
      <c r="N240" s="64">
        <f t="shared" si="533"/>
        <v>0</v>
      </c>
      <c r="O240" s="79"/>
      <c r="P240" s="78"/>
      <c r="Q240" s="64">
        <f t="shared" si="534"/>
        <v>0</v>
      </c>
      <c r="R240" s="79"/>
      <c r="S240" s="78"/>
      <c r="T240" s="64">
        <f t="shared" si="535"/>
        <v>0</v>
      </c>
      <c r="U240" s="79"/>
      <c r="V240" s="78"/>
      <c r="W240" s="64">
        <f t="shared" si="536"/>
        <v>0</v>
      </c>
      <c r="X240" s="79"/>
      <c r="Y240" s="78"/>
      <c r="Z240" s="64">
        <f t="shared" si="537"/>
        <v>0</v>
      </c>
      <c r="AA240" s="79"/>
      <c r="AB240" s="145"/>
      <c r="AC240" s="146">
        <f t="shared" si="538"/>
        <v>0</v>
      </c>
      <c r="AD240" s="79"/>
      <c r="AE240" s="78"/>
      <c r="AF240" s="64">
        <f t="shared" si="539"/>
        <v>0</v>
      </c>
      <c r="AG240" s="79"/>
      <c r="AH240" s="78"/>
      <c r="AI240" s="64">
        <f t="shared" si="540"/>
        <v>0</v>
      </c>
      <c r="AJ240" s="79"/>
      <c r="AK240" s="78"/>
      <c r="AL240" s="64">
        <f t="shared" si="541"/>
        <v>0</v>
      </c>
      <c r="AM240" s="79"/>
      <c r="AN240" s="78"/>
      <c r="AO240" s="64">
        <f t="shared" si="542"/>
        <v>0</v>
      </c>
      <c r="AP240" s="79"/>
      <c r="AQ240" s="78"/>
      <c r="AR240" s="64">
        <f t="shared" si="543"/>
        <v>0</v>
      </c>
      <c r="AS240" s="79"/>
      <c r="AT240" s="78"/>
      <c r="AU240" s="64">
        <f t="shared" si="544"/>
        <v>0</v>
      </c>
      <c r="AV240" s="79"/>
      <c r="AW240" s="78"/>
      <c r="AX240" s="64">
        <f t="shared" si="545"/>
        <v>0</v>
      </c>
      <c r="AY240" s="79"/>
      <c r="AZ240" s="76"/>
      <c r="BA240" s="68" t="s">
        <v>40</v>
      </c>
    </row>
    <row r="241" spans="1:53">
      <c r="A241" s="741"/>
      <c r="B241" s="742"/>
      <c r="C241" s="743"/>
      <c r="D241" s="747"/>
      <c r="E241" s="745"/>
      <c r="F241" s="75" t="s">
        <v>42</v>
      </c>
      <c r="G241" s="78"/>
      <c r="H241" s="64">
        <f t="shared" si="531"/>
        <v>0</v>
      </c>
      <c r="I241" s="79"/>
      <c r="J241" s="78"/>
      <c r="K241" s="64">
        <f t="shared" si="532"/>
        <v>0</v>
      </c>
      <c r="L241" s="79"/>
      <c r="M241" s="78"/>
      <c r="N241" s="64">
        <f t="shared" si="533"/>
        <v>0</v>
      </c>
      <c r="O241" s="79"/>
      <c r="P241" s="78"/>
      <c r="Q241" s="64">
        <f t="shared" si="534"/>
        <v>0</v>
      </c>
      <c r="R241" s="79"/>
      <c r="S241" s="78"/>
      <c r="T241" s="64">
        <f t="shared" si="535"/>
        <v>0</v>
      </c>
      <c r="U241" s="79"/>
      <c r="V241" s="78"/>
      <c r="W241" s="64">
        <f t="shared" si="536"/>
        <v>0</v>
      </c>
      <c r="X241" s="79"/>
      <c r="Y241" s="78"/>
      <c r="Z241" s="64">
        <f t="shared" si="537"/>
        <v>0</v>
      </c>
      <c r="AA241" s="79"/>
      <c r="AB241" s="145"/>
      <c r="AC241" s="146">
        <f t="shared" si="538"/>
        <v>0</v>
      </c>
      <c r="AD241" s="79"/>
      <c r="AE241" s="131">
        <v>2080000</v>
      </c>
      <c r="AF241" s="132">
        <f t="shared" si="539"/>
        <v>0</v>
      </c>
      <c r="AG241" s="79">
        <v>2080000</v>
      </c>
      <c r="AH241" s="78"/>
      <c r="AI241" s="64">
        <f t="shared" si="540"/>
        <v>0</v>
      </c>
      <c r="AJ241" s="79"/>
      <c r="AK241" s="78"/>
      <c r="AL241" s="64">
        <f t="shared" si="541"/>
        <v>0</v>
      </c>
      <c r="AM241" s="79"/>
      <c r="AN241" s="78"/>
      <c r="AO241" s="64">
        <f t="shared" si="542"/>
        <v>0</v>
      </c>
      <c r="AP241" s="79"/>
      <c r="AQ241" s="78"/>
      <c r="AR241" s="64">
        <f t="shared" si="543"/>
        <v>0</v>
      </c>
      <c r="AS241" s="79"/>
      <c r="AT241" s="78"/>
      <c r="AU241" s="64">
        <f t="shared" si="544"/>
        <v>0</v>
      </c>
      <c r="AV241" s="79"/>
      <c r="AW241" s="78"/>
      <c r="AX241" s="64">
        <f t="shared" si="545"/>
        <v>0</v>
      </c>
      <c r="AY241" s="79"/>
      <c r="AZ241" s="76"/>
      <c r="BA241" s="67">
        <f>SUM(I236:I241,L236:L241,O236:O241,R236:R241,U236:U241,X236:X241,AA236:AA241,AD236:AD241,AG236:AG241,AJ236:AJ241,AM236:AM241,AP236:AP241,AS236:AS241)</f>
        <v>2476000</v>
      </c>
    </row>
    <row r="242" spans="1:53" ht="15" customHeight="1">
      <c r="A242" s="445" t="s">
        <v>24</v>
      </c>
      <c r="B242" s="447" t="s">
        <v>20</v>
      </c>
      <c r="C242" s="447" t="s">
        <v>21</v>
      </c>
      <c r="D242" s="447" t="s">
        <v>212</v>
      </c>
      <c r="E242" s="447" t="s">
        <v>23</v>
      </c>
      <c r="F242" s="485" t="s">
        <v>25</v>
      </c>
      <c r="G242" s="434" t="s">
        <v>26</v>
      </c>
      <c r="H242" s="436" t="s">
        <v>27</v>
      </c>
      <c r="I242" s="438" t="s">
        <v>28</v>
      </c>
      <c r="J242" s="434" t="s">
        <v>26</v>
      </c>
      <c r="K242" s="436" t="s">
        <v>27</v>
      </c>
      <c r="L242" s="438" t="s">
        <v>28</v>
      </c>
      <c r="M242" s="434" t="s">
        <v>26</v>
      </c>
      <c r="N242" s="436" t="s">
        <v>27</v>
      </c>
      <c r="O242" s="438" t="s">
        <v>28</v>
      </c>
      <c r="P242" s="434" t="s">
        <v>26</v>
      </c>
      <c r="Q242" s="436" t="s">
        <v>27</v>
      </c>
      <c r="R242" s="438" t="s">
        <v>28</v>
      </c>
      <c r="S242" s="434" t="s">
        <v>26</v>
      </c>
      <c r="T242" s="436" t="s">
        <v>27</v>
      </c>
      <c r="U242" s="438" t="s">
        <v>28</v>
      </c>
      <c r="V242" s="434" t="s">
        <v>26</v>
      </c>
      <c r="W242" s="436" t="s">
        <v>27</v>
      </c>
      <c r="X242" s="486" t="s">
        <v>28</v>
      </c>
      <c r="Y242" s="434" t="s">
        <v>26</v>
      </c>
      <c r="Z242" s="436" t="s">
        <v>27</v>
      </c>
      <c r="AA242" s="438" t="s">
        <v>28</v>
      </c>
      <c r="AB242" s="434" t="s">
        <v>26</v>
      </c>
      <c r="AC242" s="436" t="s">
        <v>27</v>
      </c>
      <c r="AD242" s="438" t="s">
        <v>28</v>
      </c>
      <c r="AE242" s="434" t="s">
        <v>26</v>
      </c>
      <c r="AF242" s="436" t="s">
        <v>27</v>
      </c>
      <c r="AG242" s="438" t="s">
        <v>28</v>
      </c>
      <c r="AH242" s="434" t="s">
        <v>26</v>
      </c>
      <c r="AI242" s="436" t="s">
        <v>27</v>
      </c>
      <c r="AJ242" s="438" t="s">
        <v>28</v>
      </c>
      <c r="AK242" s="434" t="s">
        <v>26</v>
      </c>
      <c r="AL242" s="436" t="s">
        <v>27</v>
      </c>
      <c r="AM242" s="438" t="s">
        <v>28</v>
      </c>
      <c r="AN242" s="434" t="s">
        <v>26</v>
      </c>
      <c r="AO242" s="436" t="s">
        <v>27</v>
      </c>
      <c r="AP242" s="438" t="s">
        <v>28</v>
      </c>
      <c r="AQ242" s="434" t="s">
        <v>26</v>
      </c>
      <c r="AR242" s="436" t="s">
        <v>27</v>
      </c>
      <c r="AS242" s="438" t="s">
        <v>28</v>
      </c>
      <c r="AT242" s="434" t="s">
        <v>26</v>
      </c>
      <c r="AU242" s="436" t="s">
        <v>27</v>
      </c>
      <c r="AV242" s="438" t="s">
        <v>28</v>
      </c>
      <c r="AW242" s="434" t="s">
        <v>26</v>
      </c>
      <c r="AX242" s="436" t="s">
        <v>27</v>
      </c>
      <c r="AY242" s="438" t="s">
        <v>28</v>
      </c>
      <c r="AZ242" s="488" t="s">
        <v>26</v>
      </c>
      <c r="BA242" s="440" t="s">
        <v>29</v>
      </c>
    </row>
    <row r="243" spans="1:53">
      <c r="A243" s="626" t="s">
        <v>215</v>
      </c>
      <c r="B243" s="610" t="s">
        <v>385</v>
      </c>
      <c r="C243" s="612">
        <v>2270</v>
      </c>
      <c r="D243" s="614" t="s">
        <v>386</v>
      </c>
      <c r="E243" s="628" t="s">
        <v>387</v>
      </c>
      <c r="F243" s="75" t="s">
        <v>33</v>
      </c>
      <c r="G243" s="78"/>
      <c r="H243" s="64">
        <f t="shared" ref="H243:H248" si="546">G243-I243</f>
        <v>0</v>
      </c>
      <c r="I243" s="79"/>
      <c r="J243" s="78"/>
      <c r="K243" s="64">
        <f t="shared" ref="K243:K248" si="547">J243-L243</f>
        <v>0</v>
      </c>
      <c r="L243" s="79"/>
      <c r="M243" s="78"/>
      <c r="N243" s="64">
        <f t="shared" ref="N243:N248" si="548">M243-O243</f>
        <v>0</v>
      </c>
      <c r="O243" s="79"/>
      <c r="P243" s="78"/>
      <c r="Q243" s="64">
        <f>P243-R243</f>
        <v>0</v>
      </c>
      <c r="R243" s="79"/>
      <c r="S243" s="78"/>
      <c r="T243" s="64">
        <f t="shared" ref="T243:T248" si="549">S243-U243</f>
        <v>0</v>
      </c>
      <c r="U243" s="79"/>
      <c r="V243" s="78"/>
      <c r="W243" s="64">
        <f t="shared" ref="W243:W248" si="550">V243-X243</f>
        <v>0</v>
      </c>
      <c r="X243" s="93"/>
      <c r="Y243" s="78"/>
      <c r="Z243" s="64">
        <f t="shared" ref="Z243:Z248" si="551">Y243-AA243</f>
        <v>0</v>
      </c>
      <c r="AA243" s="79"/>
      <c r="AB243" s="78"/>
      <c r="AC243" s="64">
        <f t="shared" ref="AC243:AC248" si="552">AB243-AD243</f>
        <v>0</v>
      </c>
      <c r="AD243" s="79"/>
      <c r="AE243" s="78"/>
      <c r="AF243" s="64">
        <f t="shared" ref="AF243:AF248" si="553">AE243-AG243</f>
        <v>0</v>
      </c>
      <c r="AG243" s="79"/>
      <c r="AH243" s="78"/>
      <c r="AI243" s="64">
        <f t="shared" ref="AI243:AI248" si="554">AH243-AJ243</f>
        <v>0</v>
      </c>
      <c r="AJ243" s="79"/>
      <c r="AK243" s="78"/>
      <c r="AL243" s="64">
        <f t="shared" ref="AL243:AL248" si="555">AK243-AM243</f>
        <v>0</v>
      </c>
      <c r="AM243" s="79"/>
      <c r="AN243" s="78"/>
      <c r="AO243" s="64">
        <f t="shared" ref="AO243:AO248" si="556">AN243-AP243</f>
        <v>0</v>
      </c>
      <c r="AP243" s="79"/>
      <c r="AQ243" s="78"/>
      <c r="AR243" s="64">
        <f t="shared" ref="AR243:AR248" si="557">AQ243-AS243</f>
        <v>0</v>
      </c>
      <c r="AS243" s="79"/>
      <c r="AT243" s="78"/>
      <c r="AU243" s="64">
        <f t="shared" ref="AU243:AU248" si="558">AT243-AV243</f>
        <v>0</v>
      </c>
      <c r="AV243" s="79"/>
      <c r="AW243" s="78"/>
      <c r="AX243" s="64">
        <f t="shared" ref="AX243:AX248" si="559">AW243-AY243</f>
        <v>0</v>
      </c>
      <c r="AY243" s="79"/>
      <c r="AZ243" s="76"/>
      <c r="BA243" s="66" t="s">
        <v>34</v>
      </c>
    </row>
    <row r="244" spans="1:53" ht="14.45" customHeight="1">
      <c r="A244" s="627"/>
      <c r="B244" s="611"/>
      <c r="C244" s="613"/>
      <c r="D244" s="615"/>
      <c r="E244" s="629"/>
      <c r="F244" s="75" t="s">
        <v>35</v>
      </c>
      <c r="G244" s="78"/>
      <c r="H244" s="64">
        <f t="shared" si="546"/>
        <v>0</v>
      </c>
      <c r="I244" s="79"/>
      <c r="J244" s="78"/>
      <c r="K244" s="64">
        <f t="shared" si="547"/>
        <v>0</v>
      </c>
      <c r="L244" s="79"/>
      <c r="M244" s="78"/>
      <c r="N244" s="64">
        <f t="shared" si="548"/>
        <v>0</v>
      </c>
      <c r="O244" s="79"/>
      <c r="P244" s="78"/>
      <c r="Q244" s="64">
        <f>P244-R244</f>
        <v>0</v>
      </c>
      <c r="R244" s="79"/>
      <c r="S244" s="78"/>
      <c r="T244" s="64">
        <f t="shared" si="549"/>
        <v>0</v>
      </c>
      <c r="U244" s="79"/>
      <c r="V244" s="78"/>
      <c r="W244" s="64">
        <f t="shared" si="550"/>
        <v>0</v>
      </c>
      <c r="X244" s="93"/>
      <c r="Y244" s="78"/>
      <c r="Z244" s="64">
        <f t="shared" si="551"/>
        <v>0</v>
      </c>
      <c r="AA244" s="79"/>
      <c r="AB244" s="78"/>
      <c r="AC244" s="64">
        <f t="shared" si="552"/>
        <v>0</v>
      </c>
      <c r="AD244" s="79"/>
      <c r="AE244" s="78"/>
      <c r="AF244" s="64">
        <f t="shared" si="553"/>
        <v>0</v>
      </c>
      <c r="AG244" s="79"/>
      <c r="AH244" s="78"/>
      <c r="AI244" s="64">
        <f t="shared" si="554"/>
        <v>0</v>
      </c>
      <c r="AJ244" s="79"/>
      <c r="AK244" s="78"/>
      <c r="AL244" s="64">
        <f t="shared" si="555"/>
        <v>0</v>
      </c>
      <c r="AM244" s="79"/>
      <c r="AN244" s="78"/>
      <c r="AO244" s="64">
        <f t="shared" si="556"/>
        <v>0</v>
      </c>
      <c r="AP244" s="79"/>
      <c r="AQ244" s="78"/>
      <c r="AR244" s="64">
        <f t="shared" si="557"/>
        <v>0</v>
      </c>
      <c r="AS244" s="79"/>
      <c r="AT244" s="78"/>
      <c r="AU244" s="64">
        <f t="shared" si="558"/>
        <v>0</v>
      </c>
      <c r="AV244" s="79"/>
      <c r="AW244" s="78"/>
      <c r="AX244" s="64">
        <f t="shared" si="559"/>
        <v>0</v>
      </c>
      <c r="AY244" s="79"/>
      <c r="AZ244" s="76"/>
      <c r="BA244" s="487">
        <f>SUM(G243:G248,J243:J248,M243:M248,P243:P248,S243:S248,AZ243:AZ248,V243:V248,Y243:Y248,AB243:AB248,AE243:AE248,AH243:AH248,AK243:AK248,AN243:AN248,AQ243:AQ248)</f>
        <v>4301000</v>
      </c>
    </row>
    <row r="245" spans="1:53" ht="14.45" customHeight="1">
      <c r="A245" s="627"/>
      <c r="B245" s="611"/>
      <c r="C245" s="613"/>
      <c r="D245" s="615"/>
      <c r="E245" s="629"/>
      <c r="F245" s="75" t="s">
        <v>36</v>
      </c>
      <c r="G245" s="78"/>
      <c r="H245" s="64">
        <f t="shared" si="546"/>
        <v>0</v>
      </c>
      <c r="I245" s="79"/>
      <c r="J245" s="78"/>
      <c r="K245" s="64">
        <f t="shared" si="547"/>
        <v>0</v>
      </c>
      <c r="L245" s="79"/>
      <c r="M245" s="78"/>
      <c r="N245" s="64">
        <f t="shared" si="548"/>
        <v>0</v>
      </c>
      <c r="O245" s="79"/>
      <c r="P245" s="78"/>
      <c r="Q245" s="64">
        <f>P245-R245</f>
        <v>0</v>
      </c>
      <c r="R245" s="79"/>
      <c r="S245" s="78"/>
      <c r="T245" s="64">
        <f t="shared" si="549"/>
        <v>0</v>
      </c>
      <c r="U245" s="79"/>
      <c r="V245" s="78"/>
      <c r="W245" s="64">
        <f t="shared" si="550"/>
        <v>0</v>
      </c>
      <c r="X245" s="93"/>
      <c r="Y245" s="78"/>
      <c r="Z245" s="64">
        <f t="shared" si="551"/>
        <v>0</v>
      </c>
      <c r="AA245" s="79"/>
      <c r="AB245" s="131"/>
      <c r="AC245" s="64">
        <f t="shared" si="552"/>
        <v>0</v>
      </c>
      <c r="AD245" s="79"/>
      <c r="AE245" s="131"/>
      <c r="AF245" s="132">
        <f t="shared" si="553"/>
        <v>0</v>
      </c>
      <c r="AG245" s="79"/>
      <c r="AH245" s="131">
        <v>445000</v>
      </c>
      <c r="AI245" s="132"/>
      <c r="AJ245" s="133">
        <v>160000</v>
      </c>
      <c r="AK245" s="78"/>
      <c r="AL245" s="64">
        <f t="shared" si="555"/>
        <v>0</v>
      </c>
      <c r="AM245" s="79"/>
      <c r="AN245" s="78"/>
      <c r="AO245" s="64">
        <f t="shared" si="556"/>
        <v>0</v>
      </c>
      <c r="AP245" s="79"/>
      <c r="AQ245" s="78"/>
      <c r="AR245" s="64">
        <f t="shared" si="557"/>
        <v>0</v>
      </c>
      <c r="AS245" s="79"/>
      <c r="AT245" s="78"/>
      <c r="AU245" s="64">
        <f t="shared" si="558"/>
        <v>0</v>
      </c>
      <c r="AV245" s="79"/>
      <c r="AW245" s="78"/>
      <c r="AX245" s="64">
        <f t="shared" si="559"/>
        <v>0</v>
      </c>
      <c r="AY245" s="79"/>
      <c r="AZ245" s="76"/>
      <c r="BA245" s="487"/>
    </row>
    <row r="246" spans="1:53" ht="14.45" customHeight="1">
      <c r="A246" s="627"/>
      <c r="B246" s="611"/>
      <c r="C246" s="613"/>
      <c r="D246" s="615"/>
      <c r="E246" s="629"/>
      <c r="F246" s="75" t="s">
        <v>38</v>
      </c>
      <c r="G246" s="78"/>
      <c r="H246" s="64">
        <f t="shared" si="546"/>
        <v>0</v>
      </c>
      <c r="I246" s="79"/>
      <c r="J246" s="78"/>
      <c r="K246" s="64">
        <f t="shared" si="547"/>
        <v>0</v>
      </c>
      <c r="L246" s="79"/>
      <c r="M246" s="78"/>
      <c r="N246" s="64">
        <f t="shared" si="548"/>
        <v>0</v>
      </c>
      <c r="O246" s="79"/>
      <c r="P246" s="78"/>
      <c r="Q246" s="64">
        <f>P246-R246</f>
        <v>0</v>
      </c>
      <c r="R246" s="79"/>
      <c r="S246" s="78"/>
      <c r="T246" s="64">
        <f t="shared" si="549"/>
        <v>0</v>
      </c>
      <c r="U246" s="79"/>
      <c r="V246" s="78"/>
      <c r="W246" s="64">
        <f t="shared" si="550"/>
        <v>0</v>
      </c>
      <c r="X246" s="93"/>
      <c r="Y246" s="78"/>
      <c r="Z246" s="64">
        <f t="shared" si="551"/>
        <v>0</v>
      </c>
      <c r="AA246" s="79"/>
      <c r="AB246" s="78"/>
      <c r="AC246" s="64">
        <f t="shared" si="552"/>
        <v>0</v>
      </c>
      <c r="AD246" s="79"/>
      <c r="AE246" s="131"/>
      <c r="AF246" s="64">
        <f t="shared" si="553"/>
        <v>0</v>
      </c>
      <c r="AG246" s="79"/>
      <c r="AH246" s="131"/>
      <c r="AI246" s="132">
        <f t="shared" si="554"/>
        <v>0</v>
      </c>
      <c r="AJ246" s="79"/>
      <c r="AK246" s="131">
        <v>636000</v>
      </c>
      <c r="AL246" s="132">
        <f t="shared" si="555"/>
        <v>636000</v>
      </c>
      <c r="AM246" s="133"/>
      <c r="AN246" s="78"/>
      <c r="AO246" s="64">
        <f t="shared" si="556"/>
        <v>0</v>
      </c>
      <c r="AP246" s="79"/>
      <c r="AQ246" s="78"/>
      <c r="AR246" s="64">
        <f t="shared" si="557"/>
        <v>0</v>
      </c>
      <c r="AS246" s="79"/>
      <c r="AT246" s="78"/>
      <c r="AU246" s="64">
        <f t="shared" si="558"/>
        <v>0</v>
      </c>
      <c r="AV246" s="79"/>
      <c r="AW246" s="78"/>
      <c r="AX246" s="64">
        <f t="shared" si="559"/>
        <v>0</v>
      </c>
      <c r="AY246" s="79"/>
      <c r="AZ246" s="76"/>
      <c r="BA246" s="68" t="s">
        <v>37</v>
      </c>
    </row>
    <row r="247" spans="1:53" ht="14.45" customHeight="1">
      <c r="A247" s="627"/>
      <c r="B247" s="611"/>
      <c r="C247" s="613"/>
      <c r="D247" s="615"/>
      <c r="E247" s="629"/>
      <c r="F247" s="75" t="s">
        <v>39</v>
      </c>
      <c r="G247" s="78"/>
      <c r="H247" s="64">
        <f t="shared" si="546"/>
        <v>0</v>
      </c>
      <c r="I247" s="79"/>
      <c r="J247" s="78"/>
      <c r="K247" s="64">
        <f t="shared" si="547"/>
        <v>0</v>
      </c>
      <c r="L247" s="79"/>
      <c r="M247" s="78"/>
      <c r="N247" s="64">
        <f t="shared" si="548"/>
        <v>0</v>
      </c>
      <c r="O247" s="79"/>
      <c r="P247" s="78"/>
      <c r="Q247" s="64">
        <v>0</v>
      </c>
      <c r="R247" s="79"/>
      <c r="S247" s="78"/>
      <c r="T247" s="64">
        <f t="shared" si="549"/>
        <v>0</v>
      </c>
      <c r="U247" s="79"/>
      <c r="V247" s="78"/>
      <c r="W247" s="64">
        <f t="shared" si="550"/>
        <v>0</v>
      </c>
      <c r="X247" s="93"/>
      <c r="Y247" s="78"/>
      <c r="Z247" s="64">
        <f t="shared" si="551"/>
        <v>0</v>
      </c>
      <c r="AA247" s="79"/>
      <c r="AB247" s="78"/>
      <c r="AC247" s="64">
        <f t="shared" si="552"/>
        <v>0</v>
      </c>
      <c r="AD247" s="79"/>
      <c r="AE247" s="78"/>
      <c r="AF247" s="64">
        <f t="shared" si="553"/>
        <v>0</v>
      </c>
      <c r="AG247" s="79"/>
      <c r="AH247" s="78"/>
      <c r="AI247" s="64">
        <f t="shared" si="554"/>
        <v>0</v>
      </c>
      <c r="AJ247" s="79"/>
      <c r="AK247" s="78">
        <v>20000</v>
      </c>
      <c r="AL247" s="64">
        <f t="shared" si="555"/>
        <v>20000</v>
      </c>
      <c r="AM247" s="79"/>
      <c r="AN247" s="131"/>
      <c r="AO247" s="132">
        <f t="shared" si="556"/>
        <v>0</v>
      </c>
      <c r="AP247" s="133"/>
      <c r="AQ247" s="78"/>
      <c r="AR247" s="64">
        <f t="shared" si="557"/>
        <v>0</v>
      </c>
      <c r="AS247" s="79"/>
      <c r="AT247" s="78"/>
      <c r="AU247" s="64">
        <f t="shared" si="558"/>
        <v>0</v>
      </c>
      <c r="AV247" s="79"/>
      <c r="AW247" s="78"/>
      <c r="AX247" s="64">
        <f t="shared" si="559"/>
        <v>0</v>
      </c>
      <c r="AY247" s="79"/>
      <c r="AZ247" s="76"/>
      <c r="BA247" s="487">
        <f>SUM(H243:H248,K243:K248,N243:N248,Q243:Q248,T243:T248,W243:W248,Z243:Z248,AC243:AC248,AF243:AF248,AI243:AI248,AL243:AL248,AO243:AO248,AR243:AR248)</f>
        <v>3856000</v>
      </c>
    </row>
    <row r="248" spans="1:53" ht="14.45" customHeight="1">
      <c r="A248" s="738"/>
      <c r="B248" s="734"/>
      <c r="C248" s="735"/>
      <c r="D248" s="736"/>
      <c r="E248" s="740"/>
      <c r="F248" s="75" t="s">
        <v>42</v>
      </c>
      <c r="G248" s="78"/>
      <c r="H248" s="64">
        <f t="shared" si="546"/>
        <v>0</v>
      </c>
      <c r="I248" s="79"/>
      <c r="J248" s="78"/>
      <c r="K248" s="64">
        <f t="shared" si="547"/>
        <v>0</v>
      </c>
      <c r="L248" s="79"/>
      <c r="M248" s="78"/>
      <c r="N248" s="64">
        <f t="shared" si="548"/>
        <v>0</v>
      </c>
      <c r="O248" s="79"/>
      <c r="P248" s="78"/>
      <c r="Q248" s="64">
        <f t="shared" ref="Q248" si="560">P248-R248</f>
        <v>0</v>
      </c>
      <c r="R248" s="79"/>
      <c r="S248" s="78"/>
      <c r="T248" s="64">
        <f t="shared" si="549"/>
        <v>0</v>
      </c>
      <c r="U248" s="79"/>
      <c r="V248" s="78"/>
      <c r="W248" s="64">
        <f t="shared" si="550"/>
        <v>0</v>
      </c>
      <c r="X248" s="93"/>
      <c r="Y248" s="78"/>
      <c r="Z248" s="64">
        <f t="shared" si="551"/>
        <v>0</v>
      </c>
      <c r="AA248" s="79"/>
      <c r="AB248" s="78"/>
      <c r="AC248" s="64">
        <f t="shared" si="552"/>
        <v>0</v>
      </c>
      <c r="AD248" s="79"/>
      <c r="AE248" s="78"/>
      <c r="AF248" s="64">
        <f t="shared" si="553"/>
        <v>0</v>
      </c>
      <c r="AG248" s="79"/>
      <c r="AH248" s="78"/>
      <c r="AI248" s="64">
        <f t="shared" si="554"/>
        <v>0</v>
      </c>
      <c r="AJ248" s="79"/>
      <c r="AK248" s="78"/>
      <c r="AL248" s="64">
        <f t="shared" si="555"/>
        <v>0</v>
      </c>
      <c r="AM248" s="79"/>
      <c r="AN248" s="78"/>
      <c r="AO248" s="64">
        <f t="shared" si="556"/>
        <v>0</v>
      </c>
      <c r="AP248" s="79"/>
      <c r="AQ248" s="78">
        <v>3200000</v>
      </c>
      <c r="AR248" s="64">
        <f t="shared" si="557"/>
        <v>3200000</v>
      </c>
      <c r="AS248" s="79"/>
      <c r="AT248" s="78"/>
      <c r="AU248" s="64">
        <f t="shared" si="558"/>
        <v>0</v>
      </c>
      <c r="AV248" s="79"/>
      <c r="AW248" s="78"/>
      <c r="AX248" s="64">
        <f t="shared" si="559"/>
        <v>0</v>
      </c>
      <c r="AY248" s="79"/>
      <c r="AZ248" s="76"/>
      <c r="BA248" s="487"/>
    </row>
    <row r="249" spans="1:53" ht="15" customHeight="1">
      <c r="A249" s="477" t="s">
        <v>24</v>
      </c>
      <c r="B249" s="467" t="s">
        <v>20</v>
      </c>
      <c r="C249" s="467" t="s">
        <v>21</v>
      </c>
      <c r="D249" s="467" t="s">
        <v>212</v>
      </c>
      <c r="E249" s="467" t="s">
        <v>23</v>
      </c>
      <c r="F249" s="480" t="s">
        <v>25</v>
      </c>
      <c r="G249" s="459" t="s">
        <v>26</v>
      </c>
      <c r="H249" s="449" t="s">
        <v>27</v>
      </c>
      <c r="I249" s="451" t="s">
        <v>28</v>
      </c>
      <c r="J249" s="459" t="s">
        <v>26</v>
      </c>
      <c r="K249" s="449" t="s">
        <v>27</v>
      </c>
      <c r="L249" s="451" t="s">
        <v>28</v>
      </c>
      <c r="M249" s="459" t="s">
        <v>26</v>
      </c>
      <c r="N249" s="449" t="s">
        <v>27</v>
      </c>
      <c r="O249" s="451" t="s">
        <v>28</v>
      </c>
      <c r="P249" s="459" t="s">
        <v>26</v>
      </c>
      <c r="Q249" s="449" t="s">
        <v>27</v>
      </c>
      <c r="R249" s="451" t="s">
        <v>28</v>
      </c>
      <c r="S249" s="459" t="s">
        <v>26</v>
      </c>
      <c r="T249" s="449" t="s">
        <v>27</v>
      </c>
      <c r="U249" s="451" t="s">
        <v>28</v>
      </c>
      <c r="V249" s="459" t="s">
        <v>26</v>
      </c>
      <c r="W249" s="449" t="s">
        <v>27</v>
      </c>
      <c r="X249" s="473" t="s">
        <v>28</v>
      </c>
      <c r="Y249" s="459" t="s">
        <v>26</v>
      </c>
      <c r="Z249" s="449" t="s">
        <v>27</v>
      </c>
      <c r="AA249" s="451" t="s">
        <v>28</v>
      </c>
      <c r="AB249" s="459" t="s">
        <v>26</v>
      </c>
      <c r="AC249" s="449" t="s">
        <v>27</v>
      </c>
      <c r="AD249" s="451" t="s">
        <v>28</v>
      </c>
      <c r="AE249" s="459" t="s">
        <v>26</v>
      </c>
      <c r="AF249" s="449" t="s">
        <v>27</v>
      </c>
      <c r="AG249" s="451" t="s">
        <v>28</v>
      </c>
      <c r="AH249" s="459" t="s">
        <v>26</v>
      </c>
      <c r="AI249" s="449" t="s">
        <v>27</v>
      </c>
      <c r="AJ249" s="451" t="s">
        <v>28</v>
      </c>
      <c r="AK249" s="459" t="s">
        <v>26</v>
      </c>
      <c r="AL249" s="449" t="s">
        <v>27</v>
      </c>
      <c r="AM249" s="451" t="s">
        <v>28</v>
      </c>
      <c r="AN249" s="459" t="s">
        <v>26</v>
      </c>
      <c r="AO249" s="449" t="s">
        <v>27</v>
      </c>
      <c r="AP249" s="451" t="s">
        <v>28</v>
      </c>
      <c r="AQ249" s="459" t="s">
        <v>26</v>
      </c>
      <c r="AR249" s="449" t="s">
        <v>27</v>
      </c>
      <c r="AS249" s="451" t="s">
        <v>28</v>
      </c>
      <c r="AT249" s="459" t="s">
        <v>26</v>
      </c>
      <c r="AU249" s="449" t="s">
        <v>27</v>
      </c>
      <c r="AV249" s="451" t="s">
        <v>28</v>
      </c>
      <c r="AW249" s="459" t="s">
        <v>26</v>
      </c>
      <c r="AX249" s="449" t="s">
        <v>27</v>
      </c>
      <c r="AY249" s="451" t="s">
        <v>28</v>
      </c>
      <c r="AZ249" s="475" t="s">
        <v>26</v>
      </c>
      <c r="BA249" s="482" t="s">
        <v>29</v>
      </c>
    </row>
    <row r="250" spans="1:53" ht="15" customHeight="1">
      <c r="A250" s="626" t="s">
        <v>215</v>
      </c>
      <c r="B250" s="610" t="s">
        <v>388</v>
      </c>
      <c r="C250" s="612">
        <v>2271</v>
      </c>
      <c r="D250" s="614" t="s">
        <v>389</v>
      </c>
      <c r="E250" s="628" t="s">
        <v>390</v>
      </c>
      <c r="F250" s="75" t="s">
        <v>33</v>
      </c>
      <c r="G250" s="78"/>
      <c r="H250" s="64">
        <f t="shared" ref="H250:H255" si="561">G250-I250</f>
        <v>0</v>
      </c>
      <c r="I250" s="79"/>
      <c r="J250" s="78"/>
      <c r="K250" s="64">
        <f t="shared" ref="K250:K255" si="562">J250-L250</f>
        <v>0</v>
      </c>
      <c r="L250" s="79"/>
      <c r="M250" s="78"/>
      <c r="N250" s="64">
        <f t="shared" ref="N250:N255" si="563">M250-O250</f>
        <v>0</v>
      </c>
      <c r="O250" s="79"/>
      <c r="P250" s="78"/>
      <c r="Q250" s="64">
        <f t="shared" ref="Q250:Q255" si="564">P250-R250</f>
        <v>0</v>
      </c>
      <c r="R250" s="79"/>
      <c r="S250" s="78"/>
      <c r="T250" s="64">
        <f t="shared" ref="T250:T255" si="565">S250-U250</f>
        <v>0</v>
      </c>
      <c r="U250" s="79"/>
      <c r="V250" s="78"/>
      <c r="W250" s="64">
        <f t="shared" ref="W250:W255" si="566">V250-X250</f>
        <v>0</v>
      </c>
      <c r="X250" s="93"/>
      <c r="Y250" s="78"/>
      <c r="Z250" s="64">
        <f t="shared" ref="Z250:Z255" si="567">Y250-AA250</f>
        <v>0</v>
      </c>
      <c r="AA250" s="79"/>
      <c r="AB250" s="78"/>
      <c r="AC250" s="64">
        <f t="shared" ref="AC250:AC255" si="568">AB250-AD250</f>
        <v>0</v>
      </c>
      <c r="AD250" s="79"/>
      <c r="AE250" s="78"/>
      <c r="AF250" s="64">
        <f t="shared" ref="AF250:AF255" si="569">AE250-AG250</f>
        <v>0</v>
      </c>
      <c r="AG250" s="79"/>
      <c r="AH250" s="78"/>
      <c r="AI250" s="64">
        <f t="shared" ref="AI250:AI255" si="570">AH250-AJ250</f>
        <v>0</v>
      </c>
      <c r="AJ250" s="79"/>
      <c r="AK250" s="78"/>
      <c r="AL250" s="64">
        <f t="shared" ref="AL250:AL255" si="571">AK250-AM250</f>
        <v>0</v>
      </c>
      <c r="AM250" s="79"/>
      <c r="AN250" s="78"/>
      <c r="AO250" s="64">
        <f t="shared" ref="AO250:AO255" si="572">AN250-AP250</f>
        <v>0</v>
      </c>
      <c r="AP250" s="79"/>
      <c r="AQ250" s="78"/>
      <c r="AR250" s="64">
        <f t="shared" ref="AR250:AR255" si="573">AQ250-AS250</f>
        <v>0</v>
      </c>
      <c r="AS250" s="79"/>
      <c r="AT250" s="78"/>
      <c r="AU250" s="64">
        <f t="shared" ref="AU250:AU255" si="574">AT250-AV250</f>
        <v>0</v>
      </c>
      <c r="AV250" s="79"/>
      <c r="AW250" s="78"/>
      <c r="AX250" s="64">
        <f t="shared" ref="AX250:AX255" si="575">AW250-AY250</f>
        <v>0</v>
      </c>
      <c r="AY250" s="79"/>
      <c r="AZ250" s="76"/>
      <c r="BA250" s="66" t="s">
        <v>34</v>
      </c>
    </row>
    <row r="251" spans="1:53">
      <c r="A251" s="627"/>
      <c r="B251" s="611"/>
      <c r="C251" s="613"/>
      <c r="D251" s="615"/>
      <c r="E251" s="629"/>
      <c r="F251" s="75" t="s">
        <v>35</v>
      </c>
      <c r="G251" s="78"/>
      <c r="H251" s="64">
        <f t="shared" si="561"/>
        <v>0</v>
      </c>
      <c r="I251" s="79"/>
      <c r="J251" s="78"/>
      <c r="K251" s="64">
        <f t="shared" si="562"/>
        <v>0</v>
      </c>
      <c r="L251" s="79"/>
      <c r="M251" s="78"/>
      <c r="N251" s="64">
        <f t="shared" si="563"/>
        <v>0</v>
      </c>
      <c r="O251" s="79"/>
      <c r="P251" s="78"/>
      <c r="Q251" s="64">
        <f t="shared" si="564"/>
        <v>0</v>
      </c>
      <c r="R251" s="79"/>
      <c r="S251" s="78"/>
      <c r="T251" s="64">
        <f t="shared" si="565"/>
        <v>0</v>
      </c>
      <c r="U251" s="79"/>
      <c r="V251" s="78"/>
      <c r="W251" s="64">
        <f t="shared" si="566"/>
        <v>0</v>
      </c>
      <c r="X251" s="93"/>
      <c r="Y251" s="78"/>
      <c r="Z251" s="64">
        <f t="shared" si="567"/>
        <v>0</v>
      </c>
      <c r="AA251" s="79"/>
      <c r="AB251" s="78"/>
      <c r="AC251" s="64">
        <f t="shared" si="568"/>
        <v>0</v>
      </c>
      <c r="AD251" s="79"/>
      <c r="AE251" s="78"/>
      <c r="AF251" s="64">
        <f t="shared" si="569"/>
        <v>0</v>
      </c>
      <c r="AG251" s="79"/>
      <c r="AH251" s="78"/>
      <c r="AI251" s="64">
        <f t="shared" si="570"/>
        <v>0</v>
      </c>
      <c r="AJ251" s="79"/>
      <c r="AK251" s="78"/>
      <c r="AL251" s="64">
        <f t="shared" si="571"/>
        <v>0</v>
      </c>
      <c r="AM251" s="79"/>
      <c r="AN251" s="78"/>
      <c r="AO251" s="64">
        <f t="shared" si="572"/>
        <v>0</v>
      </c>
      <c r="AP251" s="79"/>
      <c r="AQ251" s="78"/>
      <c r="AR251" s="64">
        <f t="shared" si="573"/>
        <v>0</v>
      </c>
      <c r="AS251" s="79"/>
      <c r="AT251" s="78"/>
      <c r="AU251" s="64">
        <f t="shared" si="574"/>
        <v>0</v>
      </c>
      <c r="AV251" s="79"/>
      <c r="AW251" s="78"/>
      <c r="AX251" s="64">
        <f t="shared" si="575"/>
        <v>0</v>
      </c>
      <c r="AY251" s="79"/>
      <c r="AZ251" s="76"/>
      <c r="BA251" s="67">
        <f>SUM(G250:G255,J250:J255,M250:M255,P250:P255,S250:S255,V250:V255,Y250:Y255,AB250:AB255,AE250:AE255,AH250:AH255,AK250:AK255,AZ250:AZ255,AN250:AN255,AQ250:AQ255)</f>
        <v>1453520</v>
      </c>
    </row>
    <row r="252" spans="1:53">
      <c r="A252" s="627"/>
      <c r="B252" s="611"/>
      <c r="C252" s="613"/>
      <c r="D252" s="615"/>
      <c r="E252" s="629"/>
      <c r="F252" s="75" t="s">
        <v>36</v>
      </c>
      <c r="G252" s="78"/>
      <c r="H252" s="64">
        <f t="shared" si="561"/>
        <v>0</v>
      </c>
      <c r="I252" s="79"/>
      <c r="J252" s="78"/>
      <c r="K252" s="64">
        <f t="shared" si="562"/>
        <v>0</v>
      </c>
      <c r="L252" s="79"/>
      <c r="M252" s="78"/>
      <c r="N252" s="64">
        <f t="shared" si="563"/>
        <v>0</v>
      </c>
      <c r="O252" s="79"/>
      <c r="P252" s="78"/>
      <c r="Q252" s="64">
        <f t="shared" si="564"/>
        <v>0</v>
      </c>
      <c r="R252" s="79"/>
      <c r="S252" s="78"/>
      <c r="T252" s="64">
        <f t="shared" si="565"/>
        <v>0</v>
      </c>
      <c r="U252" s="79"/>
      <c r="V252" s="78"/>
      <c r="W252" s="64">
        <f t="shared" si="566"/>
        <v>0</v>
      </c>
      <c r="X252" s="93"/>
      <c r="Y252" s="78"/>
      <c r="Z252" s="64">
        <f t="shared" si="567"/>
        <v>0</v>
      </c>
      <c r="AA252" s="79"/>
      <c r="AB252" s="78"/>
      <c r="AC252" s="64">
        <f t="shared" si="568"/>
        <v>0</v>
      </c>
      <c r="AD252" s="79"/>
      <c r="AE252" s="78"/>
      <c r="AF252" s="64">
        <f t="shared" si="569"/>
        <v>0</v>
      </c>
      <c r="AG252" s="79"/>
      <c r="AH252" s="78"/>
      <c r="AI252" s="64">
        <f t="shared" si="570"/>
        <v>0</v>
      </c>
      <c r="AJ252" s="79"/>
      <c r="AK252" s="78"/>
      <c r="AL252" s="64">
        <f t="shared" si="571"/>
        <v>0</v>
      </c>
      <c r="AM252" s="79"/>
      <c r="AN252" s="78"/>
      <c r="AO252" s="64">
        <f t="shared" si="572"/>
        <v>0</v>
      </c>
      <c r="AP252" s="79"/>
      <c r="AQ252" s="78"/>
      <c r="AR252" s="64">
        <f t="shared" si="573"/>
        <v>0</v>
      </c>
      <c r="AS252" s="79"/>
      <c r="AT252" s="78"/>
      <c r="AU252" s="64">
        <f t="shared" si="574"/>
        <v>0</v>
      </c>
      <c r="AV252" s="79"/>
      <c r="AW252" s="78"/>
      <c r="AX252" s="64">
        <f t="shared" si="575"/>
        <v>0</v>
      </c>
      <c r="AY252" s="79"/>
      <c r="AZ252" s="76"/>
      <c r="BA252" s="68" t="s">
        <v>37</v>
      </c>
    </row>
    <row r="253" spans="1:53">
      <c r="A253" s="627"/>
      <c r="B253" s="611"/>
      <c r="C253" s="613"/>
      <c r="D253" s="615"/>
      <c r="E253" s="629"/>
      <c r="F253" s="75" t="s">
        <v>38</v>
      </c>
      <c r="G253" s="78"/>
      <c r="H253" s="64">
        <f t="shared" si="561"/>
        <v>0</v>
      </c>
      <c r="I253" s="79"/>
      <c r="J253" s="78"/>
      <c r="K253" s="64">
        <f t="shared" si="562"/>
        <v>0</v>
      </c>
      <c r="L253" s="79"/>
      <c r="M253" s="78"/>
      <c r="N253" s="64">
        <f t="shared" si="563"/>
        <v>0</v>
      </c>
      <c r="O253" s="79"/>
      <c r="P253" s="78"/>
      <c r="Q253" s="64">
        <f t="shared" si="564"/>
        <v>0</v>
      </c>
      <c r="R253" s="79"/>
      <c r="S253" s="78"/>
      <c r="T253" s="64">
        <f t="shared" si="565"/>
        <v>0</v>
      </c>
      <c r="U253" s="79"/>
      <c r="V253" s="78"/>
      <c r="W253" s="64">
        <f t="shared" si="566"/>
        <v>0</v>
      </c>
      <c r="X253" s="79"/>
      <c r="Y253" s="78">
        <v>350000</v>
      </c>
      <c r="Z253" s="64">
        <f t="shared" si="567"/>
        <v>288400</v>
      </c>
      <c r="AA253" s="79">
        <v>61600</v>
      </c>
      <c r="AB253" s="78"/>
      <c r="AC253" s="64">
        <f t="shared" si="568"/>
        <v>0</v>
      </c>
      <c r="AD253" s="79"/>
      <c r="AE253" s="78"/>
      <c r="AF253" s="64">
        <f t="shared" si="569"/>
        <v>0</v>
      </c>
      <c r="AG253" s="79"/>
      <c r="AH253" s="78"/>
      <c r="AI253" s="64">
        <f t="shared" si="570"/>
        <v>0</v>
      </c>
      <c r="AJ253" s="79"/>
      <c r="AK253" s="78"/>
      <c r="AL253" s="64">
        <f t="shared" si="571"/>
        <v>0</v>
      </c>
      <c r="AM253" s="79"/>
      <c r="AN253" s="78"/>
      <c r="AO253" s="64">
        <f t="shared" si="572"/>
        <v>0</v>
      </c>
      <c r="AP253" s="79"/>
      <c r="AQ253" s="78"/>
      <c r="AR253" s="64">
        <f t="shared" si="573"/>
        <v>0</v>
      </c>
      <c r="AS253" s="79"/>
      <c r="AT253" s="78"/>
      <c r="AU253" s="64">
        <f t="shared" si="574"/>
        <v>0</v>
      </c>
      <c r="AV253" s="79"/>
      <c r="AW253" s="78"/>
      <c r="AX253" s="64">
        <f t="shared" si="575"/>
        <v>0</v>
      </c>
      <c r="AY253" s="79"/>
      <c r="AZ253" s="76"/>
      <c r="BA253" s="67">
        <f>SUM(H250:H255,K250:K255,N250:N255,Q250:Q255,T250:T255,W250:W255,Z250:Z255,AC250:AC255,AF250:AF255,AI250:AI255,AL250:AL255,AO250:AO255,AR250:AR255)</f>
        <v>1391920</v>
      </c>
    </row>
    <row r="254" spans="1:53">
      <c r="A254" s="627"/>
      <c r="B254" s="611"/>
      <c r="C254" s="613"/>
      <c r="D254" s="615"/>
      <c r="E254" s="629"/>
      <c r="F254" s="75" t="s">
        <v>39</v>
      </c>
      <c r="G254" s="78"/>
      <c r="H254" s="64">
        <f t="shared" si="561"/>
        <v>0</v>
      </c>
      <c r="I254" s="79"/>
      <c r="J254" s="78"/>
      <c r="K254" s="64">
        <f t="shared" si="562"/>
        <v>0</v>
      </c>
      <c r="L254" s="79"/>
      <c r="M254" s="78"/>
      <c r="N254" s="64">
        <f t="shared" si="563"/>
        <v>0</v>
      </c>
      <c r="O254" s="79"/>
      <c r="P254" s="78"/>
      <c r="Q254" s="64">
        <f t="shared" si="564"/>
        <v>0</v>
      </c>
      <c r="R254" s="79"/>
      <c r="S254" s="78"/>
      <c r="T254" s="64">
        <f t="shared" si="565"/>
        <v>0</v>
      </c>
      <c r="U254" s="79"/>
      <c r="V254" s="78"/>
      <c r="W254" s="64">
        <f t="shared" si="566"/>
        <v>0</v>
      </c>
      <c r="X254" s="93"/>
      <c r="Y254" s="78"/>
      <c r="Z254" s="64">
        <f t="shared" si="567"/>
        <v>0</v>
      </c>
      <c r="AA254" s="93"/>
      <c r="AB254" s="78"/>
      <c r="AC254" s="64">
        <f t="shared" si="568"/>
        <v>0</v>
      </c>
      <c r="AD254" s="79"/>
      <c r="AE254" s="78"/>
      <c r="AF254" s="64">
        <f t="shared" si="569"/>
        <v>0</v>
      </c>
      <c r="AG254" s="93"/>
      <c r="AH254" s="78"/>
      <c r="AI254" s="64">
        <f t="shared" si="570"/>
        <v>0</v>
      </c>
      <c r="AJ254" s="79"/>
      <c r="AK254" s="131"/>
      <c r="AL254" s="64">
        <f t="shared" si="571"/>
        <v>0</v>
      </c>
      <c r="AM254" s="79"/>
      <c r="AN254" s="131"/>
      <c r="AO254" s="64">
        <f t="shared" si="572"/>
        <v>0</v>
      </c>
      <c r="AP254" s="79"/>
      <c r="AQ254" s="131"/>
      <c r="AR254" s="64">
        <f t="shared" si="573"/>
        <v>0</v>
      </c>
      <c r="AS254" s="79"/>
      <c r="AT254" s="131"/>
      <c r="AU254" s="64">
        <f t="shared" si="574"/>
        <v>0</v>
      </c>
      <c r="AV254" s="79"/>
      <c r="AW254" s="131"/>
      <c r="AX254" s="64">
        <f t="shared" si="575"/>
        <v>0</v>
      </c>
      <c r="AY254" s="79"/>
      <c r="AZ254" s="76"/>
      <c r="BA254" s="68" t="s">
        <v>40</v>
      </c>
    </row>
    <row r="255" spans="1:53">
      <c r="A255" s="741"/>
      <c r="B255" s="742"/>
      <c r="C255" s="743"/>
      <c r="D255" s="747"/>
      <c r="E255" s="745"/>
      <c r="F255" s="75" t="s">
        <v>42</v>
      </c>
      <c r="G255" s="78"/>
      <c r="H255" s="64">
        <f t="shared" si="561"/>
        <v>0</v>
      </c>
      <c r="I255" s="79"/>
      <c r="J255" s="78"/>
      <c r="K255" s="64">
        <f t="shared" si="562"/>
        <v>0</v>
      </c>
      <c r="L255" s="79"/>
      <c r="M255" s="78"/>
      <c r="N255" s="64">
        <f t="shared" si="563"/>
        <v>0</v>
      </c>
      <c r="O255" s="79"/>
      <c r="P255" s="78"/>
      <c r="Q255" s="64">
        <f t="shared" si="564"/>
        <v>0</v>
      </c>
      <c r="R255" s="79"/>
      <c r="S255" s="78"/>
      <c r="T255" s="64">
        <f t="shared" si="565"/>
        <v>0</v>
      </c>
      <c r="U255" s="79"/>
      <c r="V255" s="78"/>
      <c r="W255" s="64">
        <f t="shared" si="566"/>
        <v>0</v>
      </c>
      <c r="X255" s="93"/>
      <c r="Y255" s="78"/>
      <c r="Z255" s="64">
        <f t="shared" si="567"/>
        <v>0</v>
      </c>
      <c r="AA255" s="93"/>
      <c r="AB255" s="78"/>
      <c r="AC255" s="64">
        <f t="shared" si="568"/>
        <v>0</v>
      </c>
      <c r="AD255" s="79"/>
      <c r="AE255" s="78"/>
      <c r="AF255" s="64">
        <f t="shared" si="569"/>
        <v>0</v>
      </c>
      <c r="AG255" s="93"/>
      <c r="AH255" s="131"/>
      <c r="AI255" s="132">
        <f t="shared" si="570"/>
        <v>0</v>
      </c>
      <c r="AJ255" s="133"/>
      <c r="AK255" s="131">
        <v>1103520</v>
      </c>
      <c r="AL255" s="132">
        <f t="shared" si="571"/>
        <v>1103520</v>
      </c>
      <c r="AM255" s="133"/>
      <c r="AN255" s="78"/>
      <c r="AO255" s="64">
        <f t="shared" si="572"/>
        <v>0</v>
      </c>
      <c r="AP255" s="79"/>
      <c r="AQ255" s="78"/>
      <c r="AR255" s="64">
        <f t="shared" si="573"/>
        <v>0</v>
      </c>
      <c r="AS255" s="79"/>
      <c r="AT255" s="78"/>
      <c r="AU255" s="64">
        <f t="shared" si="574"/>
        <v>0</v>
      </c>
      <c r="AV255" s="79"/>
      <c r="AW255" s="78"/>
      <c r="AX255" s="64">
        <f t="shared" si="575"/>
        <v>0</v>
      </c>
      <c r="AY255" s="79"/>
      <c r="AZ255" s="76"/>
      <c r="BA255" s="67">
        <f>SUM(I250:I255,L250:L255,O250:O255,R250:R255,U250:U255,X250:X255,AA250:AA255,AD250:AD255,AG250:AG255,AJ250:AJ255,AM250:AM255,AP250:AP255,AS250:AS255)</f>
        <v>61600</v>
      </c>
    </row>
    <row r="256" spans="1:53" ht="11.25" customHeight="1">
      <c r="A256" s="445" t="s">
        <v>24</v>
      </c>
      <c r="B256" s="447" t="s">
        <v>20</v>
      </c>
      <c r="C256" s="447" t="s">
        <v>21</v>
      </c>
      <c r="D256" s="447" t="s">
        <v>212</v>
      </c>
      <c r="E256" s="447" t="s">
        <v>23</v>
      </c>
      <c r="F256" s="485" t="s">
        <v>25</v>
      </c>
      <c r="G256" s="434" t="s">
        <v>26</v>
      </c>
      <c r="H256" s="436" t="s">
        <v>27</v>
      </c>
      <c r="I256" s="438" t="s">
        <v>28</v>
      </c>
      <c r="J256" s="434" t="s">
        <v>26</v>
      </c>
      <c r="K256" s="436" t="s">
        <v>27</v>
      </c>
      <c r="L256" s="438" t="s">
        <v>28</v>
      </c>
      <c r="M256" s="434" t="s">
        <v>26</v>
      </c>
      <c r="N256" s="436" t="s">
        <v>27</v>
      </c>
      <c r="O256" s="438" t="s">
        <v>28</v>
      </c>
      <c r="P256" s="434" t="s">
        <v>26</v>
      </c>
      <c r="Q256" s="436" t="s">
        <v>27</v>
      </c>
      <c r="R256" s="438" t="s">
        <v>28</v>
      </c>
      <c r="S256" s="434" t="s">
        <v>26</v>
      </c>
      <c r="T256" s="436" t="s">
        <v>27</v>
      </c>
      <c r="U256" s="438" t="s">
        <v>28</v>
      </c>
      <c r="V256" s="434" t="s">
        <v>26</v>
      </c>
      <c r="W256" s="436" t="s">
        <v>27</v>
      </c>
      <c r="X256" s="486" t="s">
        <v>28</v>
      </c>
      <c r="Y256" s="434" t="s">
        <v>26</v>
      </c>
      <c r="Z256" s="436" t="s">
        <v>27</v>
      </c>
      <c r="AA256" s="438" t="s">
        <v>28</v>
      </c>
      <c r="AB256" s="434" t="s">
        <v>26</v>
      </c>
      <c r="AC256" s="436" t="s">
        <v>27</v>
      </c>
      <c r="AD256" s="438" t="s">
        <v>28</v>
      </c>
      <c r="AE256" s="434" t="s">
        <v>26</v>
      </c>
      <c r="AF256" s="436" t="s">
        <v>27</v>
      </c>
      <c r="AG256" s="438" t="s">
        <v>28</v>
      </c>
      <c r="AH256" s="434" t="s">
        <v>26</v>
      </c>
      <c r="AI256" s="436" t="s">
        <v>27</v>
      </c>
      <c r="AJ256" s="438" t="s">
        <v>28</v>
      </c>
      <c r="AK256" s="434" t="s">
        <v>26</v>
      </c>
      <c r="AL256" s="436" t="s">
        <v>27</v>
      </c>
      <c r="AM256" s="438" t="s">
        <v>28</v>
      </c>
      <c r="AN256" s="434" t="s">
        <v>26</v>
      </c>
      <c r="AO256" s="436" t="s">
        <v>27</v>
      </c>
      <c r="AP256" s="438" t="s">
        <v>28</v>
      </c>
      <c r="AQ256" s="434" t="s">
        <v>26</v>
      </c>
      <c r="AR256" s="436" t="s">
        <v>27</v>
      </c>
      <c r="AS256" s="438" t="s">
        <v>28</v>
      </c>
      <c r="AT256" s="434" t="s">
        <v>26</v>
      </c>
      <c r="AU256" s="436" t="s">
        <v>27</v>
      </c>
      <c r="AV256" s="438" t="s">
        <v>28</v>
      </c>
      <c r="AW256" s="434" t="s">
        <v>26</v>
      </c>
      <c r="AX256" s="436" t="s">
        <v>27</v>
      </c>
      <c r="AY256" s="438" t="s">
        <v>28</v>
      </c>
      <c r="AZ256" s="488" t="s">
        <v>26</v>
      </c>
      <c r="BA256" s="440" t="s">
        <v>29</v>
      </c>
    </row>
    <row r="257" spans="1:53" ht="14.45" customHeight="1">
      <c r="A257" s="626" t="s">
        <v>215</v>
      </c>
      <c r="B257" s="610" t="s">
        <v>391</v>
      </c>
      <c r="C257" s="612">
        <v>2622</v>
      </c>
      <c r="D257" s="624" t="s">
        <v>392</v>
      </c>
      <c r="E257" s="628" t="s">
        <v>393</v>
      </c>
      <c r="F257" s="75" t="s">
        <v>33</v>
      </c>
      <c r="G257" s="78"/>
      <c r="H257" s="64">
        <f t="shared" ref="H257:H262" si="576">G257-I257</f>
        <v>0</v>
      </c>
      <c r="I257" s="79"/>
      <c r="J257" s="78"/>
      <c r="K257" s="64">
        <f t="shared" ref="K257:K262" si="577">J257-L257</f>
        <v>0</v>
      </c>
      <c r="L257" s="79"/>
      <c r="M257" s="78"/>
      <c r="N257" s="64">
        <f t="shared" ref="N257:N262" si="578">M257-O257</f>
        <v>0</v>
      </c>
      <c r="O257" s="79"/>
      <c r="P257" s="78"/>
      <c r="Q257" s="64">
        <f t="shared" ref="Q257:Q262" si="579">SUM(P257)</f>
        <v>0</v>
      </c>
      <c r="R257" s="79"/>
      <c r="S257" s="78"/>
      <c r="T257" s="64">
        <f t="shared" ref="T257:T262" si="580">S257-U257</f>
        <v>0</v>
      </c>
      <c r="U257" s="79"/>
      <c r="V257" s="78"/>
      <c r="W257" s="64">
        <f t="shared" ref="W257:W262" si="581">V257-X257</f>
        <v>0</v>
      </c>
      <c r="X257" s="93"/>
      <c r="Y257" s="78"/>
      <c r="Z257" s="64">
        <f t="shared" ref="Z257:Z262" si="582">Y257-AA257</f>
        <v>0</v>
      </c>
      <c r="AA257" s="79"/>
      <c r="AB257" s="78"/>
      <c r="AC257" s="64">
        <f t="shared" ref="AC257:AC262" si="583">AB257-AD257</f>
        <v>0</v>
      </c>
      <c r="AD257" s="79"/>
      <c r="AE257" s="78"/>
      <c r="AF257" s="64">
        <f t="shared" ref="AF257:AF262" si="584">AE257-AG257</f>
        <v>0</v>
      </c>
      <c r="AG257" s="79"/>
      <c r="AH257" s="78"/>
      <c r="AI257" s="64">
        <f t="shared" ref="AI257:AI262" si="585">AH257-AJ257</f>
        <v>0</v>
      </c>
      <c r="AJ257" s="79"/>
      <c r="AK257" s="78"/>
      <c r="AL257" s="64">
        <f t="shared" ref="AL257:AL262" si="586">AK257-AM257</f>
        <v>0</v>
      </c>
      <c r="AM257" s="79"/>
      <c r="AN257" s="78"/>
      <c r="AO257" s="64">
        <f t="shared" ref="AO257:AO262" si="587">AN257-AP257</f>
        <v>0</v>
      </c>
      <c r="AP257" s="79"/>
      <c r="AQ257" s="78"/>
      <c r="AR257" s="64">
        <f t="shared" ref="AR257:AR262" si="588">AQ257-AS257</f>
        <v>0</v>
      </c>
      <c r="AS257" s="79"/>
      <c r="AT257" s="78"/>
      <c r="AU257" s="64">
        <f t="shared" ref="AU257:AU262" si="589">AT257-AV257</f>
        <v>0</v>
      </c>
      <c r="AV257" s="79"/>
      <c r="AW257" s="78"/>
      <c r="AX257" s="64">
        <f t="shared" ref="AX257:AX262" si="590">AW257-AY257</f>
        <v>0</v>
      </c>
      <c r="AY257" s="79"/>
      <c r="AZ257" s="76"/>
      <c r="BA257" s="66" t="s">
        <v>34</v>
      </c>
    </row>
    <row r="258" spans="1:53" ht="13.5" customHeight="1">
      <c r="A258" s="627"/>
      <c r="B258" s="611"/>
      <c r="C258" s="613"/>
      <c r="D258" s="625"/>
      <c r="E258" s="629"/>
      <c r="F258" s="75" t="s">
        <v>35</v>
      </c>
      <c r="G258" s="78"/>
      <c r="H258" s="64">
        <f t="shared" si="576"/>
        <v>0</v>
      </c>
      <c r="I258" s="79"/>
      <c r="J258" s="78"/>
      <c r="K258" s="64">
        <f t="shared" si="577"/>
        <v>0</v>
      </c>
      <c r="L258" s="79"/>
      <c r="M258" s="78"/>
      <c r="N258" s="64">
        <f t="shared" si="578"/>
        <v>0</v>
      </c>
      <c r="O258" s="79"/>
      <c r="P258" s="78"/>
      <c r="Q258" s="64">
        <f t="shared" si="579"/>
        <v>0</v>
      </c>
      <c r="R258" s="79"/>
      <c r="S258" s="78"/>
      <c r="T258" s="64">
        <f t="shared" si="580"/>
        <v>0</v>
      </c>
      <c r="U258" s="79"/>
      <c r="V258" s="78"/>
      <c r="W258" s="64">
        <f t="shared" si="581"/>
        <v>0</v>
      </c>
      <c r="X258" s="93"/>
      <c r="Y258" s="78"/>
      <c r="Z258" s="64">
        <f t="shared" si="582"/>
        <v>0</v>
      </c>
      <c r="AA258" s="79"/>
      <c r="AB258" s="78"/>
      <c r="AC258" s="64">
        <f t="shared" si="583"/>
        <v>0</v>
      </c>
      <c r="AD258" s="79"/>
      <c r="AE258" s="78"/>
      <c r="AF258" s="64">
        <f t="shared" si="584"/>
        <v>0</v>
      </c>
      <c r="AG258" s="79"/>
      <c r="AH258" s="78"/>
      <c r="AI258" s="64">
        <f t="shared" si="585"/>
        <v>0</v>
      </c>
      <c r="AJ258" s="79"/>
      <c r="AK258" s="78"/>
      <c r="AL258" s="64">
        <f t="shared" si="586"/>
        <v>0</v>
      </c>
      <c r="AM258" s="79"/>
      <c r="AN258" s="78"/>
      <c r="AO258" s="64">
        <f t="shared" si="587"/>
        <v>0</v>
      </c>
      <c r="AP258" s="79"/>
      <c r="AQ258" s="78"/>
      <c r="AR258" s="64">
        <f t="shared" si="588"/>
        <v>0</v>
      </c>
      <c r="AS258" s="79"/>
      <c r="AT258" s="78"/>
      <c r="AU258" s="64">
        <f t="shared" si="589"/>
        <v>0</v>
      </c>
      <c r="AV258" s="79"/>
      <c r="AW258" s="78"/>
      <c r="AX258" s="64">
        <f t="shared" si="590"/>
        <v>0</v>
      </c>
      <c r="AY258" s="79"/>
      <c r="AZ258" s="76"/>
      <c r="BA258" s="67">
        <f>SUM(G257:G262,J257:J262,M257:M262,P257:P262,S257:S262,V257:V262,Y257:Y262,AB257:AB262,AE257:AE262,AH257:AH262,AK257:AK262,AZ257:AZ262,AN257:AN262,AQ257:AQ262)</f>
        <v>2750000</v>
      </c>
    </row>
    <row r="259" spans="1:53" ht="15.75" customHeight="1">
      <c r="A259" s="627"/>
      <c r="B259" s="611"/>
      <c r="C259" s="613"/>
      <c r="D259" s="625"/>
      <c r="E259" s="629"/>
      <c r="F259" s="75" t="s">
        <v>36</v>
      </c>
      <c r="G259" s="78"/>
      <c r="H259" s="64">
        <f t="shared" si="576"/>
        <v>0</v>
      </c>
      <c r="I259" s="79"/>
      <c r="J259" s="78"/>
      <c r="K259" s="64">
        <f t="shared" si="577"/>
        <v>0</v>
      </c>
      <c r="L259" s="79"/>
      <c r="M259" s="78"/>
      <c r="N259" s="64">
        <f t="shared" si="578"/>
        <v>0</v>
      </c>
      <c r="O259" s="79"/>
      <c r="P259" s="78"/>
      <c r="Q259" s="64">
        <f>SUM(P259)</f>
        <v>0</v>
      </c>
      <c r="R259" s="79"/>
      <c r="S259" s="78"/>
      <c r="T259" s="64">
        <f t="shared" si="580"/>
        <v>0</v>
      </c>
      <c r="U259" s="79"/>
      <c r="V259" s="78"/>
      <c r="W259" s="64">
        <f t="shared" si="581"/>
        <v>0</v>
      </c>
      <c r="X259" s="93"/>
      <c r="Y259" s="78"/>
      <c r="Z259" s="64">
        <f t="shared" si="582"/>
        <v>0</v>
      </c>
      <c r="AA259" s="79"/>
      <c r="AB259" s="78"/>
      <c r="AC259" s="64">
        <f t="shared" si="583"/>
        <v>0</v>
      </c>
      <c r="AD259" s="79"/>
      <c r="AE259" s="78"/>
      <c r="AF259" s="64">
        <f t="shared" si="584"/>
        <v>0</v>
      </c>
      <c r="AG259" s="79"/>
      <c r="AH259" s="78"/>
      <c r="AI259" s="64">
        <f t="shared" si="585"/>
        <v>0</v>
      </c>
      <c r="AJ259" s="79"/>
      <c r="AK259" s="78"/>
      <c r="AL259" s="64">
        <f t="shared" si="586"/>
        <v>0</v>
      </c>
      <c r="AM259" s="79"/>
      <c r="AN259" s="78"/>
      <c r="AO259" s="64">
        <f t="shared" si="587"/>
        <v>0</v>
      </c>
      <c r="AP259" s="79"/>
      <c r="AQ259" s="78"/>
      <c r="AR259" s="64">
        <f t="shared" si="588"/>
        <v>0</v>
      </c>
      <c r="AS259" s="79"/>
      <c r="AT259" s="78"/>
      <c r="AU259" s="64">
        <f t="shared" si="589"/>
        <v>0</v>
      </c>
      <c r="AV259" s="79"/>
      <c r="AW259" s="78"/>
      <c r="AX259" s="64">
        <f t="shared" si="590"/>
        <v>0</v>
      </c>
      <c r="AY259" s="79"/>
      <c r="AZ259" s="76"/>
      <c r="BA259" s="68" t="s">
        <v>37</v>
      </c>
    </row>
    <row r="260" spans="1:53" ht="13.5" customHeight="1">
      <c r="A260" s="627"/>
      <c r="B260" s="611"/>
      <c r="C260" s="613"/>
      <c r="D260" s="625"/>
      <c r="E260" s="629"/>
      <c r="F260" s="75" t="s">
        <v>38</v>
      </c>
      <c r="G260" s="78"/>
      <c r="H260" s="64">
        <f t="shared" si="576"/>
        <v>0</v>
      </c>
      <c r="I260" s="79"/>
      <c r="J260" s="78"/>
      <c r="K260" s="64">
        <f t="shared" si="577"/>
        <v>0</v>
      </c>
      <c r="L260" s="79"/>
      <c r="M260" s="78"/>
      <c r="N260" s="64">
        <f t="shared" si="578"/>
        <v>0</v>
      </c>
      <c r="O260" s="79"/>
      <c r="P260" s="78"/>
      <c r="Q260" s="64">
        <f t="shared" si="579"/>
        <v>0</v>
      </c>
      <c r="R260" s="79"/>
      <c r="S260" s="78"/>
      <c r="T260" s="64">
        <f t="shared" si="580"/>
        <v>0</v>
      </c>
      <c r="U260" s="79"/>
      <c r="V260" s="78"/>
      <c r="W260" s="64">
        <f t="shared" si="581"/>
        <v>0</v>
      </c>
      <c r="X260" s="93"/>
      <c r="Y260" s="78"/>
      <c r="Z260" s="64">
        <f t="shared" si="582"/>
        <v>0</v>
      </c>
      <c r="AA260" s="79"/>
      <c r="AB260" s="78"/>
      <c r="AC260" s="64">
        <f t="shared" si="583"/>
        <v>0</v>
      </c>
      <c r="AD260" s="79"/>
      <c r="AE260" s="78"/>
      <c r="AF260" s="64">
        <f t="shared" si="584"/>
        <v>0</v>
      </c>
      <c r="AG260" s="79"/>
      <c r="AH260" s="78"/>
      <c r="AI260" s="64">
        <f t="shared" si="585"/>
        <v>0</v>
      </c>
      <c r="AJ260" s="79"/>
      <c r="AK260" s="78"/>
      <c r="AL260" s="64">
        <f t="shared" si="586"/>
        <v>0</v>
      </c>
      <c r="AM260" s="79"/>
      <c r="AN260" s="78"/>
      <c r="AO260" s="64">
        <f t="shared" si="587"/>
        <v>0</v>
      </c>
      <c r="AP260" s="79"/>
      <c r="AQ260" s="78"/>
      <c r="AR260" s="64">
        <f t="shared" si="588"/>
        <v>0</v>
      </c>
      <c r="AS260" s="79"/>
      <c r="AT260" s="78"/>
      <c r="AU260" s="64">
        <f t="shared" si="589"/>
        <v>0</v>
      </c>
      <c r="AV260" s="79"/>
      <c r="AW260" s="78"/>
      <c r="AX260" s="64">
        <f t="shared" si="590"/>
        <v>0</v>
      </c>
      <c r="AY260" s="79"/>
      <c r="AZ260" s="76"/>
      <c r="BA260" s="67">
        <f>SUM(H257:H262,K257:K262,N257:N262,Q257:Q262,T257:T262,W257:W262,Z257:Z262,AC257:AC262,AF257:AF262,AI257:AI262,AL257:AL262,AO257:AO262,AR257:AR262)</f>
        <v>2750000</v>
      </c>
    </row>
    <row r="261" spans="1:53" ht="13.5" customHeight="1">
      <c r="A261" s="627"/>
      <c r="B261" s="611"/>
      <c r="C261" s="613"/>
      <c r="D261" s="625"/>
      <c r="E261" s="629"/>
      <c r="F261" s="75" t="s">
        <v>39</v>
      </c>
      <c r="G261" s="78"/>
      <c r="H261" s="64">
        <f t="shared" si="576"/>
        <v>0</v>
      </c>
      <c r="I261" s="79"/>
      <c r="J261" s="78"/>
      <c r="K261" s="64">
        <f t="shared" si="577"/>
        <v>0</v>
      </c>
      <c r="L261" s="79"/>
      <c r="M261" s="78"/>
      <c r="N261" s="64">
        <f t="shared" si="578"/>
        <v>0</v>
      </c>
      <c r="O261" s="79"/>
      <c r="P261" s="78"/>
      <c r="Q261" s="64">
        <f t="shared" si="579"/>
        <v>0</v>
      </c>
      <c r="R261" s="79"/>
      <c r="S261" s="78"/>
      <c r="T261" s="64">
        <f t="shared" si="580"/>
        <v>0</v>
      </c>
      <c r="U261" s="79"/>
      <c r="V261" s="78"/>
      <c r="W261" s="64">
        <f t="shared" si="581"/>
        <v>0</v>
      </c>
      <c r="X261" s="93"/>
      <c r="Y261" s="78"/>
      <c r="Z261" s="64">
        <f t="shared" si="582"/>
        <v>0</v>
      </c>
      <c r="AA261" s="79"/>
      <c r="AB261" s="78"/>
      <c r="AC261" s="64">
        <f t="shared" si="583"/>
        <v>0</v>
      </c>
      <c r="AD261" s="79"/>
      <c r="AE261" s="78"/>
      <c r="AF261" s="64">
        <f t="shared" si="584"/>
        <v>0</v>
      </c>
      <c r="AG261" s="79"/>
      <c r="AH261" s="78"/>
      <c r="AI261" s="64">
        <f t="shared" si="585"/>
        <v>0</v>
      </c>
      <c r="AJ261" s="79"/>
      <c r="AK261" s="78"/>
      <c r="AL261" s="64">
        <f t="shared" si="586"/>
        <v>0</v>
      </c>
      <c r="AM261" s="79"/>
      <c r="AN261" s="78"/>
      <c r="AO261" s="64">
        <f t="shared" si="587"/>
        <v>0</v>
      </c>
      <c r="AP261" s="79"/>
      <c r="AQ261" s="78"/>
      <c r="AR261" s="64">
        <f t="shared" si="588"/>
        <v>0</v>
      </c>
      <c r="AS261" s="79"/>
      <c r="AT261" s="78"/>
      <c r="AU261" s="64">
        <f t="shared" si="589"/>
        <v>0</v>
      </c>
      <c r="AV261" s="79"/>
      <c r="AW261" s="78"/>
      <c r="AX261" s="64">
        <f t="shared" si="590"/>
        <v>0</v>
      </c>
      <c r="AY261" s="79"/>
      <c r="AZ261" s="76"/>
      <c r="BA261" s="68" t="s">
        <v>40</v>
      </c>
    </row>
    <row r="262" spans="1:53" ht="13.5" customHeight="1">
      <c r="A262" s="738"/>
      <c r="B262" s="734"/>
      <c r="C262" s="735"/>
      <c r="D262" s="739"/>
      <c r="E262" s="740"/>
      <c r="F262" s="75" t="s">
        <v>42</v>
      </c>
      <c r="G262" s="78"/>
      <c r="H262" s="64">
        <f t="shared" si="576"/>
        <v>0</v>
      </c>
      <c r="I262" s="79"/>
      <c r="J262" s="78"/>
      <c r="K262" s="64">
        <f t="shared" si="577"/>
        <v>0</v>
      </c>
      <c r="L262" s="79"/>
      <c r="M262" s="78"/>
      <c r="N262" s="64">
        <f t="shared" si="578"/>
        <v>0</v>
      </c>
      <c r="O262" s="79"/>
      <c r="P262" s="78"/>
      <c r="Q262" s="64">
        <f t="shared" si="579"/>
        <v>0</v>
      </c>
      <c r="R262" s="79"/>
      <c r="S262" s="78"/>
      <c r="T262" s="64">
        <f t="shared" si="580"/>
        <v>0</v>
      </c>
      <c r="U262" s="79"/>
      <c r="V262" s="78"/>
      <c r="W262" s="64">
        <f t="shared" si="581"/>
        <v>0</v>
      </c>
      <c r="X262" s="79"/>
      <c r="Y262" s="131"/>
      <c r="Z262" s="64">
        <f t="shared" si="582"/>
        <v>0</v>
      </c>
      <c r="AA262" s="131"/>
      <c r="AB262" s="131"/>
      <c r="AC262" s="132">
        <f t="shared" si="583"/>
        <v>0</v>
      </c>
      <c r="AD262" s="131"/>
      <c r="AE262" s="78"/>
      <c r="AF262" s="64">
        <f t="shared" si="584"/>
        <v>0</v>
      </c>
      <c r="AG262" s="79"/>
      <c r="AH262" s="78"/>
      <c r="AI262" s="64">
        <f t="shared" si="585"/>
        <v>0</v>
      </c>
      <c r="AJ262" s="79"/>
      <c r="AK262" s="131">
        <v>2750000</v>
      </c>
      <c r="AL262" s="132">
        <f t="shared" si="586"/>
        <v>2750000</v>
      </c>
      <c r="AM262" s="133"/>
      <c r="AN262" s="78"/>
      <c r="AO262" s="64">
        <f t="shared" si="587"/>
        <v>0</v>
      </c>
      <c r="AP262" s="79"/>
      <c r="AQ262" s="78"/>
      <c r="AR262" s="64">
        <f t="shared" si="588"/>
        <v>0</v>
      </c>
      <c r="AS262" s="79"/>
      <c r="AT262" s="78"/>
      <c r="AU262" s="64">
        <f t="shared" si="589"/>
        <v>0</v>
      </c>
      <c r="AV262" s="79"/>
      <c r="AW262" s="78"/>
      <c r="AX262" s="64">
        <f t="shared" si="590"/>
        <v>0</v>
      </c>
      <c r="AY262" s="79"/>
      <c r="AZ262" s="76"/>
      <c r="BA262" s="67">
        <f>SUM(I257:I262,L257:L262,O257:O262,R257:R262,U257:U262,X257:X262,AA257:AA262,AD257:AD262,AG257:AG262,AJ257:AJ262,AM257:AM262,AP257:AP262,AS257:AS262)</f>
        <v>0</v>
      </c>
    </row>
    <row r="263" spans="1:53" ht="15" customHeight="1">
      <c r="A263" s="477" t="s">
        <v>24</v>
      </c>
      <c r="B263" s="467" t="s">
        <v>20</v>
      </c>
      <c r="C263" s="467" t="s">
        <v>21</v>
      </c>
      <c r="D263" s="467" t="s">
        <v>212</v>
      </c>
      <c r="E263" s="467" t="s">
        <v>23</v>
      </c>
      <c r="F263" s="480" t="s">
        <v>25</v>
      </c>
      <c r="G263" s="459" t="s">
        <v>26</v>
      </c>
      <c r="H263" s="449" t="s">
        <v>27</v>
      </c>
      <c r="I263" s="451" t="s">
        <v>28</v>
      </c>
      <c r="J263" s="459" t="s">
        <v>26</v>
      </c>
      <c r="K263" s="449" t="s">
        <v>27</v>
      </c>
      <c r="L263" s="451" t="s">
        <v>28</v>
      </c>
      <c r="M263" s="459" t="s">
        <v>26</v>
      </c>
      <c r="N263" s="449" t="s">
        <v>27</v>
      </c>
      <c r="O263" s="451" t="s">
        <v>28</v>
      </c>
      <c r="P263" s="459" t="s">
        <v>26</v>
      </c>
      <c r="Q263" s="449" t="s">
        <v>27</v>
      </c>
      <c r="R263" s="451" t="s">
        <v>28</v>
      </c>
      <c r="S263" s="459" t="s">
        <v>26</v>
      </c>
      <c r="T263" s="449" t="s">
        <v>27</v>
      </c>
      <c r="U263" s="451" t="s">
        <v>28</v>
      </c>
      <c r="V263" s="459" t="s">
        <v>26</v>
      </c>
      <c r="W263" s="449" t="s">
        <v>27</v>
      </c>
      <c r="X263" s="473" t="s">
        <v>28</v>
      </c>
      <c r="Y263" s="459" t="s">
        <v>26</v>
      </c>
      <c r="Z263" s="449" t="s">
        <v>27</v>
      </c>
      <c r="AA263" s="451" t="s">
        <v>28</v>
      </c>
      <c r="AB263" s="459" t="s">
        <v>26</v>
      </c>
      <c r="AC263" s="449" t="s">
        <v>27</v>
      </c>
      <c r="AD263" s="451" t="s">
        <v>28</v>
      </c>
      <c r="AE263" s="459" t="s">
        <v>26</v>
      </c>
      <c r="AF263" s="449" t="s">
        <v>27</v>
      </c>
      <c r="AG263" s="451" t="s">
        <v>28</v>
      </c>
      <c r="AH263" s="459" t="s">
        <v>26</v>
      </c>
      <c r="AI263" s="449" t="s">
        <v>27</v>
      </c>
      <c r="AJ263" s="451" t="s">
        <v>28</v>
      </c>
      <c r="AK263" s="459" t="s">
        <v>26</v>
      </c>
      <c r="AL263" s="449" t="s">
        <v>27</v>
      </c>
      <c r="AM263" s="451" t="s">
        <v>28</v>
      </c>
      <c r="AN263" s="459" t="s">
        <v>26</v>
      </c>
      <c r="AO263" s="449" t="s">
        <v>27</v>
      </c>
      <c r="AP263" s="451" t="s">
        <v>28</v>
      </c>
      <c r="AQ263" s="459" t="s">
        <v>26</v>
      </c>
      <c r="AR263" s="449" t="s">
        <v>27</v>
      </c>
      <c r="AS263" s="451" t="s">
        <v>28</v>
      </c>
      <c r="AT263" s="459" t="s">
        <v>26</v>
      </c>
      <c r="AU263" s="449" t="s">
        <v>27</v>
      </c>
      <c r="AV263" s="451" t="s">
        <v>28</v>
      </c>
      <c r="AW263" s="459" t="s">
        <v>26</v>
      </c>
      <c r="AX263" s="449" t="s">
        <v>27</v>
      </c>
      <c r="AY263" s="451" t="s">
        <v>28</v>
      </c>
      <c r="AZ263" s="475" t="s">
        <v>26</v>
      </c>
      <c r="BA263" s="482" t="s">
        <v>29</v>
      </c>
    </row>
    <row r="264" spans="1:53" ht="15" customHeight="1">
      <c r="A264" s="626" t="s">
        <v>215</v>
      </c>
      <c r="B264" s="610" t="s">
        <v>394</v>
      </c>
      <c r="C264" s="612">
        <v>2623</v>
      </c>
      <c r="D264" s="624" t="s">
        <v>392</v>
      </c>
      <c r="E264" s="628" t="s">
        <v>395</v>
      </c>
      <c r="F264" s="75" t="s">
        <v>33</v>
      </c>
      <c r="G264" s="78"/>
      <c r="H264" s="64">
        <f t="shared" ref="H264:H269" si="591">G264-I264</f>
        <v>0</v>
      </c>
      <c r="I264" s="79"/>
      <c r="J264" s="78"/>
      <c r="K264" s="64">
        <f t="shared" ref="K264:K269" si="592">J264-L264</f>
        <v>0</v>
      </c>
      <c r="L264" s="79"/>
      <c r="M264" s="78"/>
      <c r="N264" s="64">
        <f t="shared" ref="N264:N269" si="593">M264-O264</f>
        <v>0</v>
      </c>
      <c r="O264" s="79"/>
      <c r="P264" s="78"/>
      <c r="Q264" s="64">
        <f t="shared" ref="Q264:Q269" si="594">P264-R264</f>
        <v>0</v>
      </c>
      <c r="R264" s="79"/>
      <c r="S264" s="78"/>
      <c r="T264" s="64">
        <f t="shared" ref="T264:T269" si="595">S264-U264</f>
        <v>0</v>
      </c>
      <c r="U264" s="79"/>
      <c r="V264" s="78"/>
      <c r="W264" s="64">
        <f t="shared" ref="W264:W269" si="596">V264-X264</f>
        <v>0</v>
      </c>
      <c r="X264" s="93"/>
      <c r="Y264" s="78"/>
      <c r="Z264" s="64">
        <f t="shared" ref="Z264:Z269" si="597">Y264-AA264</f>
        <v>0</v>
      </c>
      <c r="AA264" s="79"/>
      <c r="AB264" s="78"/>
      <c r="AC264" s="64">
        <f t="shared" ref="AC264:AC269" si="598">AB264-AD264</f>
        <v>0</v>
      </c>
      <c r="AD264" s="79"/>
      <c r="AE264" s="78"/>
      <c r="AF264" s="64">
        <f t="shared" ref="AF264:AF269" si="599">AE264-AG264</f>
        <v>0</v>
      </c>
      <c r="AG264" s="79"/>
      <c r="AH264" s="78"/>
      <c r="AI264" s="64">
        <f t="shared" ref="AI264:AI269" si="600">AH264-AJ264</f>
        <v>0</v>
      </c>
      <c r="AJ264" s="79"/>
      <c r="AK264" s="78"/>
      <c r="AL264" s="64">
        <f t="shared" ref="AL264:AL269" si="601">AK264-AM264</f>
        <v>0</v>
      </c>
      <c r="AM264" s="79"/>
      <c r="AN264" s="78"/>
      <c r="AO264" s="64">
        <f t="shared" ref="AO264:AO269" si="602">AN264-AP264</f>
        <v>0</v>
      </c>
      <c r="AP264" s="79"/>
      <c r="AQ264" s="78"/>
      <c r="AR264" s="64">
        <f t="shared" ref="AR264:AR269" si="603">AQ264-AS264</f>
        <v>0</v>
      </c>
      <c r="AS264" s="79"/>
      <c r="AT264" s="78"/>
      <c r="AU264" s="64">
        <f t="shared" ref="AU264:AU269" si="604">AT264-AV264</f>
        <v>0</v>
      </c>
      <c r="AV264" s="79"/>
      <c r="AW264" s="78"/>
      <c r="AX264" s="64">
        <f t="shared" ref="AX264:AX269" si="605">AW264-AY264</f>
        <v>0</v>
      </c>
      <c r="AY264" s="79"/>
      <c r="AZ264" s="76"/>
      <c r="BA264" s="66" t="s">
        <v>34</v>
      </c>
    </row>
    <row r="265" spans="1:53">
      <c r="A265" s="627"/>
      <c r="B265" s="611"/>
      <c r="C265" s="613"/>
      <c r="D265" s="625"/>
      <c r="E265" s="629"/>
      <c r="F265" s="75" t="s">
        <v>35</v>
      </c>
      <c r="G265" s="78"/>
      <c r="H265" s="64">
        <f t="shared" si="591"/>
        <v>0</v>
      </c>
      <c r="I265" s="79"/>
      <c r="J265" s="78"/>
      <c r="K265" s="64">
        <f t="shared" si="592"/>
        <v>0</v>
      </c>
      <c r="L265" s="79"/>
      <c r="M265" s="78"/>
      <c r="N265" s="64">
        <f t="shared" si="593"/>
        <v>0</v>
      </c>
      <c r="O265" s="79"/>
      <c r="P265" s="78"/>
      <c r="Q265" s="64">
        <f t="shared" si="594"/>
        <v>0</v>
      </c>
      <c r="R265" s="79"/>
      <c r="S265" s="78"/>
      <c r="T265" s="64">
        <f t="shared" si="595"/>
        <v>0</v>
      </c>
      <c r="U265" s="79"/>
      <c r="V265" s="78"/>
      <c r="W265" s="64">
        <f t="shared" si="596"/>
        <v>0</v>
      </c>
      <c r="X265" s="93"/>
      <c r="Y265" s="78"/>
      <c r="Z265" s="64">
        <f t="shared" si="597"/>
        <v>0</v>
      </c>
      <c r="AA265" s="79"/>
      <c r="AB265" s="78"/>
      <c r="AC265" s="64">
        <f t="shared" si="598"/>
        <v>0</v>
      </c>
      <c r="AD265" s="79"/>
      <c r="AE265" s="78"/>
      <c r="AF265" s="64">
        <f t="shared" si="599"/>
        <v>0</v>
      </c>
      <c r="AG265" s="79"/>
      <c r="AH265" s="78"/>
      <c r="AI265" s="64">
        <f t="shared" si="600"/>
        <v>0</v>
      </c>
      <c r="AJ265" s="79"/>
      <c r="AK265" s="78"/>
      <c r="AL265" s="64">
        <f t="shared" si="601"/>
        <v>0</v>
      </c>
      <c r="AM265" s="79"/>
      <c r="AN265" s="78"/>
      <c r="AO265" s="64">
        <f t="shared" si="602"/>
        <v>0</v>
      </c>
      <c r="AP265" s="79"/>
      <c r="AQ265" s="78"/>
      <c r="AR265" s="64">
        <f t="shared" si="603"/>
        <v>0</v>
      </c>
      <c r="AS265" s="79"/>
      <c r="AT265" s="78"/>
      <c r="AU265" s="64">
        <f t="shared" si="604"/>
        <v>0</v>
      </c>
      <c r="AV265" s="79"/>
      <c r="AW265" s="78"/>
      <c r="AX265" s="64">
        <f t="shared" si="605"/>
        <v>0</v>
      </c>
      <c r="AY265" s="79"/>
      <c r="AZ265" s="76"/>
      <c r="BA265" s="67">
        <f>SUM(G264:G269,J264:J269,M264:M269,P264:P269,S264:S269,V264:V269,Y264:Y269,AB264:AB269,AE264:AE269,AH264:AH269,AK264:AK269,AZ264:AZ269,AN264:AN269,AQ264:AQ269)</f>
        <v>1551000</v>
      </c>
    </row>
    <row r="266" spans="1:53">
      <c r="A266" s="627"/>
      <c r="B266" s="611"/>
      <c r="C266" s="613"/>
      <c r="D266" s="625"/>
      <c r="E266" s="629"/>
      <c r="F266" s="75" t="s">
        <v>36</v>
      </c>
      <c r="G266" s="78"/>
      <c r="H266" s="64">
        <f t="shared" si="591"/>
        <v>0</v>
      </c>
      <c r="I266" s="79"/>
      <c r="J266" s="78"/>
      <c r="K266" s="64">
        <f t="shared" si="592"/>
        <v>0</v>
      </c>
      <c r="L266" s="79"/>
      <c r="M266" s="78"/>
      <c r="N266" s="64">
        <f t="shared" si="593"/>
        <v>0</v>
      </c>
      <c r="O266" s="79"/>
      <c r="P266" s="78"/>
      <c r="Q266" s="64">
        <f t="shared" si="594"/>
        <v>0</v>
      </c>
      <c r="R266" s="79"/>
      <c r="S266" s="78"/>
      <c r="T266" s="64">
        <f t="shared" si="595"/>
        <v>0</v>
      </c>
      <c r="U266" s="79"/>
      <c r="V266" s="78"/>
      <c r="W266" s="64">
        <f t="shared" si="596"/>
        <v>0</v>
      </c>
      <c r="X266" s="93"/>
      <c r="Y266" s="78"/>
      <c r="Z266" s="64">
        <f t="shared" si="597"/>
        <v>0</v>
      </c>
      <c r="AA266" s="79"/>
      <c r="AB266" s="78"/>
      <c r="AC266" s="64">
        <f t="shared" si="598"/>
        <v>0</v>
      </c>
      <c r="AD266" s="79"/>
      <c r="AE266" s="78"/>
      <c r="AF266" s="64">
        <f t="shared" si="599"/>
        <v>0</v>
      </c>
      <c r="AG266" s="79"/>
      <c r="AH266" s="78"/>
      <c r="AI266" s="64">
        <f t="shared" si="600"/>
        <v>0</v>
      </c>
      <c r="AJ266" s="79"/>
      <c r="AK266" s="78"/>
      <c r="AL266" s="64">
        <f t="shared" si="601"/>
        <v>0</v>
      </c>
      <c r="AM266" s="79"/>
      <c r="AN266" s="78"/>
      <c r="AO266" s="64">
        <f t="shared" si="602"/>
        <v>0</v>
      </c>
      <c r="AP266" s="79"/>
      <c r="AQ266" s="78"/>
      <c r="AR266" s="64">
        <f t="shared" si="603"/>
        <v>0</v>
      </c>
      <c r="AS266" s="79"/>
      <c r="AT266" s="78"/>
      <c r="AU266" s="64">
        <f t="shared" si="604"/>
        <v>0</v>
      </c>
      <c r="AV266" s="79"/>
      <c r="AW266" s="78"/>
      <c r="AX266" s="64">
        <f t="shared" si="605"/>
        <v>0</v>
      </c>
      <c r="AY266" s="79"/>
      <c r="AZ266" s="76"/>
      <c r="BA266" s="68" t="s">
        <v>37</v>
      </c>
    </row>
    <row r="267" spans="1:53">
      <c r="A267" s="627"/>
      <c r="B267" s="611"/>
      <c r="C267" s="613"/>
      <c r="D267" s="625"/>
      <c r="E267" s="629"/>
      <c r="F267" s="75" t="s">
        <v>38</v>
      </c>
      <c r="G267" s="78"/>
      <c r="H267" s="64">
        <f t="shared" si="591"/>
        <v>0</v>
      </c>
      <c r="I267" s="79"/>
      <c r="J267" s="78"/>
      <c r="K267" s="64">
        <f t="shared" si="592"/>
        <v>0</v>
      </c>
      <c r="L267" s="79"/>
      <c r="M267" s="78"/>
      <c r="N267" s="64">
        <f t="shared" si="593"/>
        <v>0</v>
      </c>
      <c r="O267" s="79"/>
      <c r="P267" s="78"/>
      <c r="Q267" s="64">
        <f t="shared" si="594"/>
        <v>0</v>
      </c>
      <c r="R267" s="79"/>
      <c r="S267" s="78"/>
      <c r="T267" s="64">
        <f t="shared" si="595"/>
        <v>0</v>
      </c>
      <c r="U267" s="79"/>
      <c r="V267" s="78"/>
      <c r="W267" s="64">
        <f t="shared" si="596"/>
        <v>0</v>
      </c>
      <c r="X267" s="93"/>
      <c r="Y267" s="78"/>
      <c r="Z267" s="64">
        <f t="shared" si="597"/>
        <v>0</v>
      </c>
      <c r="AA267" s="79"/>
      <c r="AB267" s="131"/>
      <c r="AC267" s="64">
        <f t="shared" si="598"/>
        <v>0</v>
      </c>
      <c r="AD267" s="79"/>
      <c r="AF267" s="132">
        <f>AE268-AG267</f>
        <v>0</v>
      </c>
      <c r="AG267" s="79"/>
      <c r="AH267" s="131">
        <v>1451000</v>
      </c>
      <c r="AI267" s="132">
        <f t="shared" si="600"/>
        <v>600</v>
      </c>
      <c r="AJ267" s="133">
        <v>1450400</v>
      </c>
      <c r="AK267" s="131"/>
      <c r="AL267" s="132">
        <f t="shared" si="601"/>
        <v>0</v>
      </c>
      <c r="AM267" s="133"/>
      <c r="AN267" s="78"/>
      <c r="AO267" s="64">
        <f t="shared" si="602"/>
        <v>0</v>
      </c>
      <c r="AP267" s="79"/>
      <c r="AQ267" s="78"/>
      <c r="AR267" s="64">
        <f t="shared" si="603"/>
        <v>0</v>
      </c>
      <c r="AS267" s="79"/>
      <c r="AT267" s="78"/>
      <c r="AU267" s="64">
        <f t="shared" si="604"/>
        <v>0</v>
      </c>
      <c r="AV267" s="79"/>
      <c r="AW267" s="78"/>
      <c r="AX267" s="64">
        <f t="shared" si="605"/>
        <v>0</v>
      </c>
      <c r="AY267" s="79"/>
      <c r="AZ267" s="76"/>
      <c r="BA267" s="67">
        <f>SUM(H264:H269,K264:K269,N264:N269,Q264:Q269,T264:T269,W264:W269,Z264:Z269,AC264:AC269,AF264:AF269,AI264:AI269,AL264:AL269,AO264:AO269,AR264:AR269)</f>
        <v>100600</v>
      </c>
    </row>
    <row r="268" spans="1:53">
      <c r="A268" s="627"/>
      <c r="B268" s="611"/>
      <c r="C268" s="613"/>
      <c r="D268" s="625"/>
      <c r="E268" s="629"/>
      <c r="F268" s="75" t="s">
        <v>39</v>
      </c>
      <c r="G268" s="78"/>
      <c r="H268" s="64">
        <f t="shared" si="591"/>
        <v>0</v>
      </c>
      <c r="I268" s="79"/>
      <c r="J268" s="78"/>
      <c r="K268" s="64">
        <f t="shared" si="592"/>
        <v>0</v>
      </c>
      <c r="L268" s="79"/>
      <c r="M268" s="78"/>
      <c r="N268" s="64">
        <f t="shared" si="593"/>
        <v>0</v>
      </c>
      <c r="O268" s="79"/>
      <c r="P268" s="78"/>
      <c r="Q268" s="64">
        <f t="shared" si="594"/>
        <v>0</v>
      </c>
      <c r="R268" s="79"/>
      <c r="S268" s="78"/>
      <c r="T268" s="64">
        <f t="shared" si="595"/>
        <v>0</v>
      </c>
      <c r="U268" s="79"/>
      <c r="V268" s="78"/>
      <c r="W268" s="64">
        <f t="shared" si="596"/>
        <v>0</v>
      </c>
      <c r="X268" s="93"/>
      <c r="Y268" s="78"/>
      <c r="Z268" s="64">
        <f t="shared" si="597"/>
        <v>0</v>
      </c>
      <c r="AA268" s="79"/>
      <c r="AB268" s="78"/>
      <c r="AC268" s="64">
        <f t="shared" si="598"/>
        <v>0</v>
      </c>
      <c r="AD268" s="79"/>
      <c r="AE268" s="131"/>
      <c r="AF268" s="64">
        <f>AE268-AG268</f>
        <v>0</v>
      </c>
      <c r="AG268" s="79"/>
      <c r="AH268" s="131"/>
      <c r="AI268" s="64">
        <f t="shared" si="600"/>
        <v>0</v>
      </c>
      <c r="AJ268" s="79"/>
      <c r="AK268" s="78"/>
      <c r="AL268" s="64">
        <f t="shared" si="601"/>
        <v>0</v>
      </c>
      <c r="AM268" s="79"/>
      <c r="AN268" s="131">
        <v>100000</v>
      </c>
      <c r="AO268" s="132">
        <f t="shared" si="602"/>
        <v>100000</v>
      </c>
      <c r="AP268" s="133"/>
      <c r="AQ268" s="78"/>
      <c r="AR268" s="64">
        <f t="shared" si="603"/>
        <v>0</v>
      </c>
      <c r="AS268" s="79"/>
      <c r="AT268" s="78"/>
      <c r="AU268" s="64">
        <f t="shared" si="604"/>
        <v>0</v>
      </c>
      <c r="AV268" s="79"/>
      <c r="AW268" s="78"/>
      <c r="AX268" s="64">
        <f t="shared" si="605"/>
        <v>0</v>
      </c>
      <c r="AY268" s="79"/>
      <c r="AZ268" s="76"/>
      <c r="BA268" s="68" t="s">
        <v>40</v>
      </c>
    </row>
    <row r="269" spans="1:53">
      <c r="A269" s="738"/>
      <c r="B269" s="734"/>
      <c r="C269" s="735"/>
      <c r="D269" s="739"/>
      <c r="E269" s="740"/>
      <c r="F269" s="75" t="s">
        <v>42</v>
      </c>
      <c r="G269" s="78"/>
      <c r="H269" s="64">
        <f t="shared" si="591"/>
        <v>0</v>
      </c>
      <c r="I269" s="79"/>
      <c r="J269" s="78"/>
      <c r="K269" s="64">
        <f t="shared" si="592"/>
        <v>0</v>
      </c>
      <c r="L269" s="79"/>
      <c r="M269" s="78"/>
      <c r="N269" s="64">
        <f t="shared" si="593"/>
        <v>0</v>
      </c>
      <c r="O269" s="79"/>
      <c r="P269" s="78"/>
      <c r="Q269" s="64">
        <f t="shared" si="594"/>
        <v>0</v>
      </c>
      <c r="R269" s="79"/>
      <c r="S269" s="78"/>
      <c r="T269" s="64">
        <f t="shared" si="595"/>
        <v>0</v>
      </c>
      <c r="U269" s="79"/>
      <c r="V269" s="78"/>
      <c r="W269" s="64">
        <f t="shared" si="596"/>
        <v>0</v>
      </c>
      <c r="X269" s="93"/>
      <c r="Y269" s="78"/>
      <c r="Z269" s="64">
        <f t="shared" si="597"/>
        <v>0</v>
      </c>
      <c r="AA269" s="79"/>
      <c r="AB269" s="78"/>
      <c r="AC269" s="64">
        <f t="shared" si="598"/>
        <v>0</v>
      </c>
      <c r="AD269" s="79"/>
      <c r="AE269" s="78"/>
      <c r="AF269" s="64">
        <f t="shared" si="599"/>
        <v>0</v>
      </c>
      <c r="AG269" s="79"/>
      <c r="AH269" s="78"/>
      <c r="AI269" s="64">
        <f t="shared" si="600"/>
        <v>0</v>
      </c>
      <c r="AJ269" s="79"/>
      <c r="AK269" s="78"/>
      <c r="AL269" s="64">
        <f t="shared" si="601"/>
        <v>0</v>
      </c>
      <c r="AM269" s="79"/>
      <c r="AN269" s="78"/>
      <c r="AO269" s="64">
        <f t="shared" si="602"/>
        <v>0</v>
      </c>
      <c r="AP269" s="79"/>
      <c r="AQ269" s="78"/>
      <c r="AR269" s="64">
        <f t="shared" si="603"/>
        <v>0</v>
      </c>
      <c r="AS269" s="79"/>
      <c r="AT269" s="78"/>
      <c r="AU269" s="64">
        <f t="shared" si="604"/>
        <v>0</v>
      </c>
      <c r="AV269" s="79"/>
      <c r="AW269" s="78"/>
      <c r="AX269" s="64">
        <f t="shared" si="605"/>
        <v>0</v>
      </c>
      <c r="AY269" s="79"/>
      <c r="AZ269" s="149"/>
      <c r="BA269" s="67">
        <f>SUM(I264:I269,L264:L269,O264:O269,R264:R269,U264:U269,X264:X269,AA264:AA269,AD264:AD269,AG264:AG269,AJ264:AJ269,AM264:AM269,AP264:AP269,AS264:AS269)</f>
        <v>1450400</v>
      </c>
    </row>
    <row r="270" spans="1:53" ht="15" customHeight="1">
      <c r="A270" s="477" t="s">
        <v>24</v>
      </c>
      <c r="B270" s="467" t="s">
        <v>20</v>
      </c>
      <c r="C270" s="467" t="s">
        <v>21</v>
      </c>
      <c r="D270" s="467" t="s">
        <v>212</v>
      </c>
      <c r="E270" s="467" t="s">
        <v>23</v>
      </c>
      <c r="F270" s="480" t="s">
        <v>25</v>
      </c>
      <c r="G270" s="459" t="s">
        <v>26</v>
      </c>
      <c r="H270" s="449" t="s">
        <v>27</v>
      </c>
      <c r="I270" s="451" t="s">
        <v>28</v>
      </c>
      <c r="J270" s="459" t="s">
        <v>26</v>
      </c>
      <c r="K270" s="449" t="s">
        <v>27</v>
      </c>
      <c r="L270" s="451" t="s">
        <v>28</v>
      </c>
      <c r="M270" s="459" t="s">
        <v>26</v>
      </c>
      <c r="N270" s="449" t="s">
        <v>27</v>
      </c>
      <c r="O270" s="451" t="s">
        <v>28</v>
      </c>
      <c r="P270" s="459" t="s">
        <v>26</v>
      </c>
      <c r="Q270" s="449" t="s">
        <v>27</v>
      </c>
      <c r="R270" s="451" t="s">
        <v>28</v>
      </c>
      <c r="S270" s="459" t="s">
        <v>26</v>
      </c>
      <c r="T270" s="449" t="s">
        <v>27</v>
      </c>
      <c r="U270" s="451" t="s">
        <v>28</v>
      </c>
      <c r="V270" s="459" t="s">
        <v>26</v>
      </c>
      <c r="W270" s="449" t="s">
        <v>27</v>
      </c>
      <c r="X270" s="473" t="s">
        <v>28</v>
      </c>
      <c r="Y270" s="459" t="s">
        <v>26</v>
      </c>
      <c r="Z270" s="449" t="s">
        <v>27</v>
      </c>
      <c r="AA270" s="451" t="s">
        <v>28</v>
      </c>
      <c r="AB270" s="459" t="s">
        <v>26</v>
      </c>
      <c r="AC270" s="449" t="s">
        <v>27</v>
      </c>
      <c r="AD270" s="451" t="s">
        <v>28</v>
      </c>
      <c r="AE270" s="459" t="s">
        <v>26</v>
      </c>
      <c r="AF270" s="449" t="s">
        <v>27</v>
      </c>
      <c r="AG270" s="451" t="s">
        <v>28</v>
      </c>
      <c r="AH270" s="459" t="s">
        <v>26</v>
      </c>
      <c r="AI270" s="449" t="s">
        <v>27</v>
      </c>
      <c r="AJ270" s="451" t="s">
        <v>28</v>
      </c>
      <c r="AK270" s="459" t="s">
        <v>26</v>
      </c>
      <c r="AL270" s="449" t="s">
        <v>27</v>
      </c>
      <c r="AM270" s="451" t="s">
        <v>28</v>
      </c>
      <c r="AN270" s="459" t="s">
        <v>26</v>
      </c>
      <c r="AO270" s="449" t="s">
        <v>27</v>
      </c>
      <c r="AP270" s="451" t="s">
        <v>28</v>
      </c>
      <c r="AQ270" s="459" t="s">
        <v>26</v>
      </c>
      <c r="AR270" s="449" t="s">
        <v>27</v>
      </c>
      <c r="AS270" s="451" t="s">
        <v>28</v>
      </c>
      <c r="AT270" s="459" t="s">
        <v>26</v>
      </c>
      <c r="AU270" s="449" t="s">
        <v>27</v>
      </c>
      <c r="AV270" s="451" t="s">
        <v>28</v>
      </c>
      <c r="AW270" s="459" t="s">
        <v>26</v>
      </c>
      <c r="AX270" s="449" t="s">
        <v>27</v>
      </c>
      <c r="AY270" s="451" t="s">
        <v>28</v>
      </c>
      <c r="AZ270" s="475" t="s">
        <v>26</v>
      </c>
      <c r="BA270" s="482" t="s">
        <v>29</v>
      </c>
    </row>
    <row r="271" spans="1:53" ht="15" customHeight="1">
      <c r="A271" s="626" t="s">
        <v>215</v>
      </c>
      <c r="B271" s="610" t="s">
        <v>396</v>
      </c>
      <c r="C271" s="612">
        <v>2624</v>
      </c>
      <c r="D271" s="624" t="s">
        <v>392</v>
      </c>
      <c r="E271" s="628" t="s">
        <v>397</v>
      </c>
      <c r="F271" s="75" t="s">
        <v>33</v>
      </c>
      <c r="G271" s="78"/>
      <c r="H271" s="64">
        <f t="shared" ref="H271:H276" si="606">G271-I271</f>
        <v>0</v>
      </c>
      <c r="I271" s="79"/>
      <c r="J271" s="78"/>
      <c r="K271" s="64">
        <f t="shared" ref="K271:K276" si="607">J271-L271</f>
        <v>0</v>
      </c>
      <c r="L271" s="79"/>
      <c r="M271" s="78"/>
      <c r="N271" s="64">
        <f t="shared" ref="N271:N276" si="608">M271-O271</f>
        <v>0</v>
      </c>
      <c r="O271" s="79"/>
      <c r="P271" s="78"/>
      <c r="Q271" s="64">
        <f t="shared" ref="Q271:Q276" si="609">P271-R271</f>
        <v>0</v>
      </c>
      <c r="R271" s="79"/>
      <c r="S271" s="78"/>
      <c r="T271" s="64">
        <f t="shared" ref="T271:T276" si="610">S271-U271</f>
        <v>0</v>
      </c>
      <c r="U271" s="79"/>
      <c r="V271" s="78"/>
      <c r="W271" s="64">
        <f t="shared" ref="W271:W276" si="611">V271-X271</f>
        <v>0</v>
      </c>
      <c r="X271" s="93"/>
      <c r="Y271" s="78"/>
      <c r="Z271" s="64">
        <f t="shared" ref="Z271:Z276" si="612">Y271-AA271</f>
        <v>0</v>
      </c>
      <c r="AA271" s="79"/>
      <c r="AB271" s="78"/>
      <c r="AC271" s="64">
        <f t="shared" ref="AC271:AC276" si="613">AB271-AD271</f>
        <v>0</v>
      </c>
      <c r="AD271" s="79"/>
      <c r="AE271" s="78"/>
      <c r="AF271" s="64">
        <f t="shared" ref="AF271:AF276" si="614">AE271-AG271</f>
        <v>0</v>
      </c>
      <c r="AG271" s="79"/>
      <c r="AH271" s="78"/>
      <c r="AI271" s="64">
        <f t="shared" ref="AI271:AI275" si="615">AH271-AJ271</f>
        <v>0</v>
      </c>
      <c r="AJ271" s="79"/>
      <c r="AK271" s="78"/>
      <c r="AL271" s="64">
        <f t="shared" ref="AL271:AL276" si="616">AK271-AM271</f>
        <v>0</v>
      </c>
      <c r="AM271" s="79"/>
      <c r="AN271" s="78"/>
      <c r="AO271" s="64">
        <f t="shared" ref="AO271:AO276" si="617">AN271-AP271</f>
        <v>0</v>
      </c>
      <c r="AP271" s="79"/>
      <c r="AQ271" s="78"/>
      <c r="AR271" s="64">
        <f t="shared" ref="AR271:AR276" si="618">AQ271-AS271</f>
        <v>0</v>
      </c>
      <c r="AS271" s="79"/>
      <c r="AT271" s="78"/>
      <c r="AU271" s="64">
        <f t="shared" ref="AU271:AU276" si="619">AT271-AV271</f>
        <v>0</v>
      </c>
      <c r="AV271" s="79"/>
      <c r="AW271" s="78"/>
      <c r="AX271" s="64">
        <f t="shared" ref="AX271:AX276" si="620">AW271-AY271</f>
        <v>0</v>
      </c>
      <c r="AY271" s="79"/>
      <c r="AZ271" s="76"/>
      <c r="BA271" s="66" t="s">
        <v>34</v>
      </c>
    </row>
    <row r="272" spans="1:53">
      <c r="A272" s="627"/>
      <c r="B272" s="611"/>
      <c r="C272" s="613"/>
      <c r="D272" s="625"/>
      <c r="E272" s="629"/>
      <c r="F272" s="75" t="s">
        <v>35</v>
      </c>
      <c r="G272" s="78"/>
      <c r="H272" s="64">
        <f t="shared" si="606"/>
        <v>0</v>
      </c>
      <c r="I272" s="79"/>
      <c r="J272" s="78"/>
      <c r="K272" s="64">
        <f t="shared" si="607"/>
        <v>0</v>
      </c>
      <c r="L272" s="79"/>
      <c r="M272" s="78"/>
      <c r="N272" s="64">
        <f t="shared" si="608"/>
        <v>0</v>
      </c>
      <c r="O272" s="79"/>
      <c r="P272" s="78"/>
      <c r="Q272" s="64">
        <f t="shared" si="609"/>
        <v>0</v>
      </c>
      <c r="R272" s="79"/>
      <c r="S272" s="78"/>
      <c r="T272" s="64">
        <f t="shared" si="610"/>
        <v>0</v>
      </c>
      <c r="U272" s="79"/>
      <c r="V272" s="78"/>
      <c r="W272" s="64">
        <f t="shared" si="611"/>
        <v>0</v>
      </c>
      <c r="X272" s="93"/>
      <c r="Y272" s="78"/>
      <c r="Z272" s="64">
        <f t="shared" si="612"/>
        <v>0</v>
      </c>
      <c r="AA272" s="79"/>
      <c r="AB272" s="78"/>
      <c r="AC272" s="64">
        <f t="shared" si="613"/>
        <v>0</v>
      </c>
      <c r="AD272" s="79"/>
      <c r="AE272" s="78"/>
      <c r="AF272" s="64">
        <f t="shared" si="614"/>
        <v>0</v>
      </c>
      <c r="AG272" s="79"/>
      <c r="AH272" s="78"/>
      <c r="AI272" s="64">
        <f t="shared" si="615"/>
        <v>0</v>
      </c>
      <c r="AJ272" s="79"/>
      <c r="AK272" s="78"/>
      <c r="AL272" s="64">
        <f t="shared" si="616"/>
        <v>0</v>
      </c>
      <c r="AM272" s="79"/>
      <c r="AN272" s="78"/>
      <c r="AO272" s="64">
        <f t="shared" si="617"/>
        <v>0</v>
      </c>
      <c r="AP272" s="79"/>
      <c r="AQ272" s="78"/>
      <c r="AR272" s="64">
        <f t="shared" si="618"/>
        <v>0</v>
      </c>
      <c r="AS272" s="79"/>
      <c r="AT272" s="78"/>
      <c r="AU272" s="64">
        <f t="shared" si="619"/>
        <v>0</v>
      </c>
      <c r="AV272" s="79"/>
      <c r="AW272" s="78"/>
      <c r="AX272" s="64">
        <f t="shared" si="620"/>
        <v>0</v>
      </c>
      <c r="AY272" s="79"/>
      <c r="AZ272" s="76"/>
      <c r="BA272" s="67">
        <f>SUM(G271:G276,J271:J276,M271:M276,P271:P276,S271:S276,V271:V276,Y271:Y276,AB271:AB276,AE271:AE276,AH271:AH276,AK271:AK276,AZ271:AZ276,AN271:AN276,AQ271:AQ276)</f>
        <v>1053111</v>
      </c>
    </row>
    <row r="273" spans="1:53">
      <c r="A273" s="627"/>
      <c r="B273" s="611"/>
      <c r="C273" s="613"/>
      <c r="D273" s="625"/>
      <c r="E273" s="629"/>
      <c r="F273" s="75" t="s">
        <v>36</v>
      </c>
      <c r="G273" s="78"/>
      <c r="H273" s="64">
        <f t="shared" si="606"/>
        <v>0</v>
      </c>
      <c r="I273" s="79"/>
      <c r="J273" s="78"/>
      <c r="K273" s="64">
        <f t="shared" si="607"/>
        <v>0</v>
      </c>
      <c r="L273" s="79"/>
      <c r="M273" s="78"/>
      <c r="N273" s="64">
        <f t="shared" si="608"/>
        <v>0</v>
      </c>
      <c r="O273" s="79"/>
      <c r="P273" s="78"/>
      <c r="Q273" s="64">
        <f t="shared" si="609"/>
        <v>0</v>
      </c>
      <c r="R273" s="79"/>
      <c r="S273" s="78"/>
      <c r="T273" s="64">
        <f t="shared" si="610"/>
        <v>0</v>
      </c>
      <c r="U273" s="79"/>
      <c r="V273" s="78"/>
      <c r="W273" s="64">
        <f t="shared" si="611"/>
        <v>0</v>
      </c>
      <c r="X273" s="93"/>
      <c r="Y273" s="131"/>
      <c r="Z273" s="132">
        <f t="shared" si="612"/>
        <v>0</v>
      </c>
      <c r="AA273" s="93"/>
      <c r="AB273" s="78"/>
      <c r="AC273" s="64">
        <f t="shared" si="613"/>
        <v>0</v>
      </c>
      <c r="AD273" s="79"/>
      <c r="AE273" s="78"/>
      <c r="AF273" s="64">
        <f t="shared" si="614"/>
        <v>0</v>
      </c>
      <c r="AG273" s="79"/>
      <c r="AH273" s="131">
        <v>111111</v>
      </c>
      <c r="AI273" s="132">
        <f t="shared" si="615"/>
        <v>0</v>
      </c>
      <c r="AJ273" s="133">
        <v>111111</v>
      </c>
      <c r="AK273" s="78"/>
      <c r="AL273" s="64">
        <f t="shared" si="616"/>
        <v>0</v>
      </c>
      <c r="AM273" s="79"/>
      <c r="AN273" s="78"/>
      <c r="AO273" s="64">
        <f t="shared" si="617"/>
        <v>0</v>
      </c>
      <c r="AP273" s="79"/>
      <c r="AQ273" s="78"/>
      <c r="AR273" s="64">
        <f t="shared" si="618"/>
        <v>0</v>
      </c>
      <c r="AS273" s="79"/>
      <c r="AT273" s="78"/>
      <c r="AU273" s="64">
        <f t="shared" si="619"/>
        <v>0</v>
      </c>
      <c r="AV273" s="79"/>
      <c r="AW273" s="78"/>
      <c r="AX273" s="64">
        <f t="shared" si="620"/>
        <v>0</v>
      </c>
      <c r="AY273" s="79"/>
      <c r="AZ273" s="76"/>
      <c r="BA273" s="68" t="s">
        <v>37</v>
      </c>
    </row>
    <row r="274" spans="1:53">
      <c r="A274" s="627"/>
      <c r="B274" s="611"/>
      <c r="C274" s="613"/>
      <c r="D274" s="625"/>
      <c r="E274" s="629"/>
      <c r="F274" s="75" t="s">
        <v>38</v>
      </c>
      <c r="G274" s="78"/>
      <c r="H274" s="64">
        <f t="shared" si="606"/>
        <v>0</v>
      </c>
      <c r="I274" s="79"/>
      <c r="J274" s="78"/>
      <c r="K274" s="64">
        <f t="shared" si="607"/>
        <v>0</v>
      </c>
      <c r="L274" s="79"/>
      <c r="M274" s="78"/>
      <c r="N274" s="64">
        <f t="shared" si="608"/>
        <v>0</v>
      </c>
      <c r="O274" s="79"/>
      <c r="P274" s="78"/>
      <c r="Q274" s="64">
        <f t="shared" si="609"/>
        <v>0</v>
      </c>
      <c r="R274" s="79"/>
      <c r="S274" s="78"/>
      <c r="T274" s="64">
        <f t="shared" si="610"/>
        <v>0</v>
      </c>
      <c r="U274" s="79"/>
      <c r="V274" s="78"/>
      <c r="W274" s="64">
        <f t="shared" si="611"/>
        <v>0</v>
      </c>
      <c r="X274" s="93"/>
      <c r="Y274" s="78"/>
      <c r="Z274" s="64">
        <f t="shared" si="612"/>
        <v>0</v>
      </c>
      <c r="AA274" s="79"/>
      <c r="AB274" s="78"/>
      <c r="AC274" s="64">
        <f t="shared" si="613"/>
        <v>0</v>
      </c>
      <c r="AD274" s="79"/>
      <c r="AE274" s="78"/>
      <c r="AF274" s="64">
        <f t="shared" si="614"/>
        <v>0</v>
      </c>
      <c r="AG274" s="79"/>
      <c r="AH274" s="131">
        <f>SUM(308370+633630)</f>
        <v>942000</v>
      </c>
      <c r="AI274" s="64"/>
      <c r="AJ274" s="79">
        <v>941600</v>
      </c>
      <c r="AK274" s="78"/>
      <c r="AL274" s="64">
        <f t="shared" si="616"/>
        <v>0</v>
      </c>
      <c r="AM274" s="79"/>
      <c r="AN274" s="78"/>
      <c r="AO274" s="64">
        <f t="shared" si="617"/>
        <v>0</v>
      </c>
      <c r="AP274" s="79"/>
      <c r="AQ274" s="78"/>
      <c r="AR274" s="64">
        <f t="shared" si="618"/>
        <v>0</v>
      </c>
      <c r="AS274" s="79"/>
      <c r="AT274" s="78"/>
      <c r="AU274" s="64">
        <f t="shared" si="619"/>
        <v>0</v>
      </c>
      <c r="AV274" s="79"/>
      <c r="AW274" s="78"/>
      <c r="AX274" s="64">
        <f t="shared" si="620"/>
        <v>0</v>
      </c>
      <c r="AY274" s="79"/>
      <c r="AZ274" s="76"/>
      <c r="BA274" s="67">
        <f>SUM(H271:H276,K271:K276,N271:N276,Q271:Q276,T271:T276,W271:W276,Z271:Z276,AC271:AC276,AF271:AF276,AI271:AI276,AL271:AL276,AO271:AO276,AR271:AR276)</f>
        <v>0</v>
      </c>
    </row>
    <row r="275" spans="1:53">
      <c r="A275" s="627"/>
      <c r="B275" s="611"/>
      <c r="C275" s="613"/>
      <c r="D275" s="625"/>
      <c r="E275" s="629"/>
      <c r="F275" s="75" t="s">
        <v>39</v>
      </c>
      <c r="G275" s="78"/>
      <c r="H275" s="64">
        <f t="shared" si="606"/>
        <v>0</v>
      </c>
      <c r="I275" s="79"/>
      <c r="J275" s="78"/>
      <c r="K275" s="64">
        <f t="shared" si="607"/>
        <v>0</v>
      </c>
      <c r="L275" s="79"/>
      <c r="M275" s="78"/>
      <c r="N275" s="64">
        <f t="shared" si="608"/>
        <v>0</v>
      </c>
      <c r="O275" s="79"/>
      <c r="P275" s="78"/>
      <c r="Q275" s="64">
        <f t="shared" si="609"/>
        <v>0</v>
      </c>
      <c r="R275" s="79"/>
      <c r="S275" s="78"/>
      <c r="T275" s="64">
        <f t="shared" si="610"/>
        <v>0</v>
      </c>
      <c r="U275" s="79"/>
      <c r="V275" s="78"/>
      <c r="W275" s="64">
        <f t="shared" si="611"/>
        <v>0</v>
      </c>
      <c r="X275" s="93"/>
      <c r="Y275" s="78"/>
      <c r="Z275" s="64">
        <f t="shared" si="612"/>
        <v>0</v>
      </c>
      <c r="AA275" s="79"/>
      <c r="AB275" s="78"/>
      <c r="AC275" s="64">
        <f t="shared" si="613"/>
        <v>0</v>
      </c>
      <c r="AD275" s="79"/>
      <c r="AE275" s="78"/>
      <c r="AF275" s="64">
        <f t="shared" si="614"/>
        <v>0</v>
      </c>
      <c r="AG275" s="79"/>
      <c r="AH275" s="78"/>
      <c r="AI275" s="64">
        <f t="shared" si="615"/>
        <v>0</v>
      </c>
      <c r="AJ275" s="79"/>
      <c r="AK275" s="78"/>
      <c r="AL275" s="64">
        <f t="shared" si="616"/>
        <v>0</v>
      </c>
      <c r="AM275" s="79"/>
      <c r="AN275" s="78"/>
      <c r="AO275" s="64">
        <f t="shared" si="617"/>
        <v>0</v>
      </c>
      <c r="AP275" s="79"/>
      <c r="AQ275" s="78"/>
      <c r="AR275" s="64">
        <f t="shared" si="618"/>
        <v>0</v>
      </c>
      <c r="AS275" s="79"/>
      <c r="AT275" s="78"/>
      <c r="AU275" s="64">
        <f t="shared" si="619"/>
        <v>0</v>
      </c>
      <c r="AV275" s="79"/>
      <c r="AW275" s="78"/>
      <c r="AX275" s="64">
        <f t="shared" si="620"/>
        <v>0</v>
      </c>
      <c r="AY275" s="79"/>
      <c r="AZ275" s="76"/>
      <c r="BA275" s="68" t="s">
        <v>40</v>
      </c>
    </row>
    <row r="276" spans="1:53">
      <c r="A276" s="738"/>
      <c r="B276" s="734"/>
      <c r="C276" s="735"/>
      <c r="D276" s="739"/>
      <c r="E276" s="740"/>
      <c r="F276" s="75" t="s">
        <v>42</v>
      </c>
      <c r="G276" s="78"/>
      <c r="H276" s="64">
        <f t="shared" si="606"/>
        <v>0</v>
      </c>
      <c r="I276" s="79"/>
      <c r="J276" s="78"/>
      <c r="K276" s="64">
        <f t="shared" si="607"/>
        <v>0</v>
      </c>
      <c r="L276" s="79"/>
      <c r="M276" s="78"/>
      <c r="N276" s="64">
        <f t="shared" si="608"/>
        <v>0</v>
      </c>
      <c r="O276" s="79"/>
      <c r="P276" s="78"/>
      <c r="Q276" s="64">
        <f t="shared" si="609"/>
        <v>0</v>
      </c>
      <c r="R276" s="79"/>
      <c r="S276" s="78"/>
      <c r="T276" s="64">
        <f t="shared" si="610"/>
        <v>0</v>
      </c>
      <c r="U276" s="79"/>
      <c r="V276" s="78"/>
      <c r="W276" s="64">
        <f t="shared" si="611"/>
        <v>0</v>
      </c>
      <c r="X276" s="93"/>
      <c r="Y276" s="78"/>
      <c r="Z276" s="64">
        <f t="shared" si="612"/>
        <v>0</v>
      </c>
      <c r="AA276" s="79"/>
      <c r="AB276" s="78"/>
      <c r="AC276" s="64">
        <f t="shared" si="613"/>
        <v>0</v>
      </c>
      <c r="AD276" s="79"/>
      <c r="AE276" s="78"/>
      <c r="AF276" s="64">
        <f t="shared" si="614"/>
        <v>0</v>
      </c>
      <c r="AG276" s="79"/>
      <c r="AH276" s="78"/>
      <c r="AI276" s="64">
        <f>AH276-AJ276</f>
        <v>0</v>
      </c>
      <c r="AJ276" s="79"/>
      <c r="AK276" s="78"/>
      <c r="AL276" s="64">
        <f t="shared" si="616"/>
        <v>0</v>
      </c>
      <c r="AM276" s="79"/>
      <c r="AN276" s="78"/>
      <c r="AO276" s="64">
        <f t="shared" si="617"/>
        <v>0</v>
      </c>
      <c r="AP276" s="79"/>
      <c r="AQ276" s="78"/>
      <c r="AR276" s="64">
        <f t="shared" si="618"/>
        <v>0</v>
      </c>
      <c r="AS276" s="79"/>
      <c r="AT276" s="78"/>
      <c r="AU276" s="64">
        <f t="shared" si="619"/>
        <v>0</v>
      </c>
      <c r="AV276" s="79"/>
      <c r="AW276" s="78"/>
      <c r="AX276" s="64">
        <f t="shared" si="620"/>
        <v>0</v>
      </c>
      <c r="AY276" s="79"/>
      <c r="AZ276" s="149"/>
      <c r="BA276" s="67">
        <f>SUM(I271:I276,L271:L276,O271:O276,R271:R276,U271:U276,X271:X276,AA271:AA276,AD271:AD276,AG271:AG276,AJ271:AJ276,AM271:AM276,AP271:AP276,AS271:AS276)</f>
        <v>1052711</v>
      </c>
    </row>
    <row r="277" spans="1:53" ht="15" customHeight="1">
      <c r="A277" s="477" t="s">
        <v>24</v>
      </c>
      <c r="B277" s="467" t="s">
        <v>20</v>
      </c>
      <c r="C277" s="467" t="s">
        <v>21</v>
      </c>
      <c r="D277" s="467" t="s">
        <v>212</v>
      </c>
      <c r="E277" s="467" t="s">
        <v>23</v>
      </c>
      <c r="F277" s="480" t="s">
        <v>25</v>
      </c>
      <c r="G277" s="459" t="s">
        <v>26</v>
      </c>
      <c r="H277" s="449" t="s">
        <v>27</v>
      </c>
      <c r="I277" s="451" t="s">
        <v>28</v>
      </c>
      <c r="J277" s="459" t="s">
        <v>26</v>
      </c>
      <c r="K277" s="449" t="s">
        <v>27</v>
      </c>
      <c r="L277" s="451" t="s">
        <v>28</v>
      </c>
      <c r="M277" s="459" t="s">
        <v>26</v>
      </c>
      <c r="N277" s="449" t="s">
        <v>27</v>
      </c>
      <c r="O277" s="451" t="s">
        <v>28</v>
      </c>
      <c r="P277" s="459" t="s">
        <v>26</v>
      </c>
      <c r="Q277" s="449" t="s">
        <v>27</v>
      </c>
      <c r="R277" s="451" t="s">
        <v>28</v>
      </c>
      <c r="S277" s="459" t="s">
        <v>26</v>
      </c>
      <c r="T277" s="449" t="s">
        <v>27</v>
      </c>
      <c r="U277" s="451" t="s">
        <v>28</v>
      </c>
      <c r="V277" s="459" t="s">
        <v>26</v>
      </c>
      <c r="W277" s="449" t="s">
        <v>27</v>
      </c>
      <c r="X277" s="473" t="s">
        <v>28</v>
      </c>
      <c r="Y277" s="459" t="s">
        <v>26</v>
      </c>
      <c r="Z277" s="449" t="s">
        <v>27</v>
      </c>
      <c r="AA277" s="451" t="s">
        <v>28</v>
      </c>
      <c r="AB277" s="459" t="s">
        <v>26</v>
      </c>
      <c r="AC277" s="449" t="s">
        <v>27</v>
      </c>
      <c r="AD277" s="451" t="s">
        <v>28</v>
      </c>
      <c r="AE277" s="459" t="s">
        <v>26</v>
      </c>
      <c r="AF277" s="449" t="s">
        <v>27</v>
      </c>
      <c r="AG277" s="451" t="s">
        <v>28</v>
      </c>
      <c r="AH277" s="459" t="s">
        <v>26</v>
      </c>
      <c r="AI277" s="449" t="s">
        <v>27</v>
      </c>
      <c r="AJ277" s="451" t="s">
        <v>28</v>
      </c>
      <c r="AK277" s="459" t="s">
        <v>26</v>
      </c>
      <c r="AL277" s="449" t="s">
        <v>27</v>
      </c>
      <c r="AM277" s="451" t="s">
        <v>28</v>
      </c>
      <c r="AN277" s="459" t="s">
        <v>26</v>
      </c>
      <c r="AO277" s="449" t="s">
        <v>27</v>
      </c>
      <c r="AP277" s="451" t="s">
        <v>28</v>
      </c>
      <c r="AQ277" s="459" t="s">
        <v>26</v>
      </c>
      <c r="AR277" s="449" t="s">
        <v>27</v>
      </c>
      <c r="AS277" s="451" t="s">
        <v>28</v>
      </c>
      <c r="AT277" s="459" t="s">
        <v>26</v>
      </c>
      <c r="AU277" s="449" t="s">
        <v>27</v>
      </c>
      <c r="AV277" s="451" t="s">
        <v>28</v>
      </c>
      <c r="AW277" s="459" t="s">
        <v>26</v>
      </c>
      <c r="AX277" s="449" t="s">
        <v>27</v>
      </c>
      <c r="AY277" s="451" t="s">
        <v>28</v>
      </c>
      <c r="AZ277" s="475" t="s">
        <v>26</v>
      </c>
      <c r="BA277" s="482" t="s">
        <v>29</v>
      </c>
    </row>
    <row r="278" spans="1:53" ht="15" customHeight="1">
      <c r="A278" s="626" t="s">
        <v>215</v>
      </c>
      <c r="B278" s="610" t="s">
        <v>398</v>
      </c>
      <c r="C278" s="612">
        <v>2625</v>
      </c>
      <c r="D278" s="614" t="s">
        <v>399</v>
      </c>
      <c r="E278" s="628" t="s">
        <v>400</v>
      </c>
      <c r="F278" s="75" t="s">
        <v>33</v>
      </c>
      <c r="G278" s="78"/>
      <c r="H278" s="64">
        <f t="shared" ref="H278:H283" si="621">G278-I278</f>
        <v>0</v>
      </c>
      <c r="I278" s="79"/>
      <c r="J278" s="78"/>
      <c r="K278" s="64">
        <f t="shared" ref="K278:K283" si="622">J278-L278</f>
        <v>0</v>
      </c>
      <c r="L278" s="79"/>
      <c r="M278" s="78"/>
      <c r="N278" s="64">
        <f t="shared" ref="N278:N283" si="623">M278-O278</f>
        <v>0</v>
      </c>
      <c r="O278" s="79"/>
      <c r="P278" s="78"/>
      <c r="Q278" s="64">
        <f t="shared" ref="Q278:Q283" si="624">P278-R278</f>
        <v>0</v>
      </c>
      <c r="R278" s="79"/>
      <c r="S278" s="78"/>
      <c r="T278" s="64">
        <f t="shared" ref="T278:T283" si="625">S278-U278</f>
        <v>0</v>
      </c>
      <c r="U278" s="79"/>
      <c r="V278" s="78"/>
      <c r="W278" s="64">
        <f t="shared" ref="W278:W283" si="626">V278-X278</f>
        <v>0</v>
      </c>
      <c r="X278" s="93"/>
      <c r="Y278" s="78"/>
      <c r="Z278" s="64">
        <f t="shared" ref="Z278:Z283" si="627">Y278-AA278</f>
        <v>0</v>
      </c>
      <c r="AA278" s="79"/>
      <c r="AB278" s="78"/>
      <c r="AC278" s="64">
        <f t="shared" ref="AC278:AC283" si="628">AB278-AD278</f>
        <v>0</v>
      </c>
      <c r="AD278" s="79"/>
      <c r="AE278" s="78"/>
      <c r="AF278" s="64">
        <f t="shared" ref="AF278:AF283" si="629">AE278-AG278</f>
        <v>0</v>
      </c>
      <c r="AG278" s="79"/>
      <c r="AH278" s="78"/>
      <c r="AI278" s="64">
        <f t="shared" ref="AI278:AI283" si="630">AH278-AJ278</f>
        <v>0</v>
      </c>
      <c r="AJ278" s="79"/>
      <c r="AK278" s="78"/>
      <c r="AL278" s="64">
        <f t="shared" ref="AL278:AL283" si="631">AK278-AM278</f>
        <v>0</v>
      </c>
      <c r="AM278" s="79"/>
      <c r="AN278" s="78"/>
      <c r="AO278" s="64">
        <f t="shared" ref="AO278:AO283" si="632">AN278-AP278</f>
        <v>0</v>
      </c>
      <c r="AP278" s="79"/>
      <c r="AQ278" s="78"/>
      <c r="AR278" s="64">
        <f t="shared" ref="AR278:AR283" si="633">AQ278-AS278</f>
        <v>0</v>
      </c>
      <c r="AS278" s="79"/>
      <c r="AT278" s="78"/>
      <c r="AU278" s="64">
        <f t="shared" ref="AU278:AU283" si="634">AT278-AV278</f>
        <v>0</v>
      </c>
      <c r="AV278" s="79"/>
      <c r="AW278" s="78"/>
      <c r="AX278" s="64">
        <f t="shared" ref="AX278:AX283" si="635">AW278-AY278</f>
        <v>0</v>
      </c>
      <c r="AY278" s="79"/>
      <c r="AZ278" s="76"/>
      <c r="BA278" s="66" t="s">
        <v>34</v>
      </c>
    </row>
    <row r="279" spans="1:53" ht="14.45" customHeight="1">
      <c r="A279" s="627"/>
      <c r="B279" s="611"/>
      <c r="C279" s="613"/>
      <c r="D279" s="615"/>
      <c r="E279" s="629"/>
      <c r="F279" s="75" t="s">
        <v>35</v>
      </c>
      <c r="G279" s="78"/>
      <c r="H279" s="64">
        <f t="shared" si="621"/>
        <v>0</v>
      </c>
      <c r="I279" s="79"/>
      <c r="J279" s="78"/>
      <c r="K279" s="64">
        <f t="shared" si="622"/>
        <v>0</v>
      </c>
      <c r="L279" s="79"/>
      <c r="M279" s="78"/>
      <c r="N279" s="64">
        <f t="shared" si="623"/>
        <v>0</v>
      </c>
      <c r="O279" s="79"/>
      <c r="P279" s="78"/>
      <c r="Q279" s="64">
        <f t="shared" si="624"/>
        <v>0</v>
      </c>
      <c r="R279" s="79"/>
      <c r="S279" s="78"/>
      <c r="T279" s="64">
        <f t="shared" si="625"/>
        <v>0</v>
      </c>
      <c r="U279" s="79"/>
      <c r="V279" s="78"/>
      <c r="W279" s="64">
        <f t="shared" si="626"/>
        <v>0</v>
      </c>
      <c r="X279" s="93"/>
      <c r="Y279" s="78"/>
      <c r="Z279" s="64">
        <f t="shared" si="627"/>
        <v>0</v>
      </c>
      <c r="AA279" s="79"/>
      <c r="AB279" s="78"/>
      <c r="AC279" s="64">
        <f t="shared" si="628"/>
        <v>0</v>
      </c>
      <c r="AD279" s="79"/>
      <c r="AE279" s="78"/>
      <c r="AF279" s="64">
        <f t="shared" si="629"/>
        <v>0</v>
      </c>
      <c r="AG279" s="79"/>
      <c r="AH279" s="78"/>
      <c r="AI279" s="64">
        <f t="shared" si="630"/>
        <v>0</v>
      </c>
      <c r="AJ279" s="79"/>
      <c r="AK279" s="78"/>
      <c r="AL279" s="64">
        <f t="shared" si="631"/>
        <v>0</v>
      </c>
      <c r="AM279" s="79"/>
      <c r="AN279" s="78"/>
      <c r="AO279" s="64">
        <f t="shared" si="632"/>
        <v>0</v>
      </c>
      <c r="AP279" s="79"/>
      <c r="AQ279" s="78"/>
      <c r="AR279" s="64">
        <f t="shared" si="633"/>
        <v>0</v>
      </c>
      <c r="AS279" s="79"/>
      <c r="AT279" s="78"/>
      <c r="AU279" s="64">
        <f t="shared" si="634"/>
        <v>0</v>
      </c>
      <c r="AV279" s="79"/>
      <c r="AW279" s="78"/>
      <c r="AX279" s="64">
        <f t="shared" si="635"/>
        <v>0</v>
      </c>
      <c r="AY279" s="79"/>
      <c r="AZ279" s="76"/>
      <c r="BA279" s="487">
        <f>SUM(G278:G283,J278:J283,M278:M283,P278:P283,S278:S283,AZ278:AZ283,V278:V283,Y278:Y283,AB278:AB283,AE278:AE283,AH278:AH283,AK278:AK283,AN278:AN283,AQ278:AQ283)</f>
        <v>2077000</v>
      </c>
    </row>
    <row r="280" spans="1:53" ht="14.45" customHeight="1">
      <c r="A280" s="627"/>
      <c r="B280" s="611"/>
      <c r="C280" s="613"/>
      <c r="D280" s="615"/>
      <c r="E280" s="629"/>
      <c r="F280" s="75" t="s">
        <v>36</v>
      </c>
      <c r="G280" s="78"/>
      <c r="H280" s="64">
        <f t="shared" si="621"/>
        <v>0</v>
      </c>
      <c r="I280" s="79"/>
      <c r="J280" s="78"/>
      <c r="K280" s="64">
        <f t="shared" si="622"/>
        <v>0</v>
      </c>
      <c r="L280" s="79"/>
      <c r="M280" s="78"/>
      <c r="N280" s="64">
        <f t="shared" si="623"/>
        <v>0</v>
      </c>
      <c r="O280" s="79"/>
      <c r="P280" s="78"/>
      <c r="Q280" s="64">
        <f t="shared" si="624"/>
        <v>0</v>
      </c>
      <c r="R280" s="79"/>
      <c r="S280" s="78"/>
      <c r="T280" s="64">
        <f t="shared" si="625"/>
        <v>0</v>
      </c>
      <c r="U280" s="79"/>
      <c r="V280" s="78"/>
      <c r="W280" s="64">
        <f t="shared" si="626"/>
        <v>0</v>
      </c>
      <c r="X280" s="93"/>
      <c r="Y280" s="78"/>
      <c r="Z280" s="64">
        <f t="shared" si="627"/>
        <v>0</v>
      </c>
      <c r="AA280" s="79"/>
      <c r="AB280" s="78"/>
      <c r="AC280" s="64">
        <f t="shared" si="628"/>
        <v>0</v>
      </c>
      <c r="AD280" s="79"/>
      <c r="AE280" s="78"/>
      <c r="AF280" s="64">
        <f t="shared" si="629"/>
        <v>0</v>
      </c>
      <c r="AG280" s="79"/>
      <c r="AH280" s="78"/>
      <c r="AI280" s="64">
        <f t="shared" si="630"/>
        <v>0</v>
      </c>
      <c r="AJ280" s="79"/>
      <c r="AK280" s="78"/>
      <c r="AL280" s="64">
        <f t="shared" si="631"/>
        <v>0</v>
      </c>
      <c r="AM280" s="79"/>
      <c r="AN280" s="78"/>
      <c r="AO280" s="64">
        <f t="shared" si="632"/>
        <v>0</v>
      </c>
      <c r="AP280" s="79"/>
      <c r="AQ280" s="78"/>
      <c r="AR280" s="64">
        <f t="shared" si="633"/>
        <v>0</v>
      </c>
      <c r="AS280" s="79"/>
      <c r="AT280" s="78"/>
      <c r="AU280" s="64">
        <f t="shared" si="634"/>
        <v>0</v>
      </c>
      <c r="AV280" s="79"/>
      <c r="AW280" s="78"/>
      <c r="AX280" s="64">
        <f t="shared" si="635"/>
        <v>0</v>
      </c>
      <c r="AY280" s="79"/>
      <c r="AZ280" s="76"/>
      <c r="BA280" s="487"/>
    </row>
    <row r="281" spans="1:53" ht="14.45" customHeight="1">
      <c r="A281" s="627"/>
      <c r="B281" s="611"/>
      <c r="C281" s="613"/>
      <c r="D281" s="615"/>
      <c r="E281" s="629"/>
      <c r="F281" s="75" t="s">
        <v>38</v>
      </c>
      <c r="G281" s="78"/>
      <c r="H281" s="64">
        <f t="shared" si="621"/>
        <v>0</v>
      </c>
      <c r="I281" s="79"/>
      <c r="J281" s="78"/>
      <c r="K281" s="64">
        <f t="shared" si="622"/>
        <v>0</v>
      </c>
      <c r="L281" s="79"/>
      <c r="M281" s="78"/>
      <c r="N281" s="64">
        <f t="shared" si="623"/>
        <v>0</v>
      </c>
      <c r="O281" s="79"/>
      <c r="P281" s="78"/>
      <c r="Q281" s="64">
        <f t="shared" si="624"/>
        <v>0</v>
      </c>
      <c r="R281" s="79"/>
      <c r="S281" s="78"/>
      <c r="T281" s="64">
        <f t="shared" si="625"/>
        <v>0</v>
      </c>
      <c r="U281" s="79"/>
      <c r="V281" s="78"/>
      <c r="W281" s="64">
        <f t="shared" si="626"/>
        <v>0</v>
      </c>
      <c r="X281" s="93"/>
      <c r="Y281" s="78"/>
      <c r="Z281" s="64">
        <f t="shared" si="627"/>
        <v>0</v>
      </c>
      <c r="AA281" s="79"/>
      <c r="AB281" s="78"/>
      <c r="AC281" s="64">
        <f t="shared" si="628"/>
        <v>0</v>
      </c>
      <c r="AD281" s="79"/>
      <c r="AE281" s="78"/>
      <c r="AF281" s="64">
        <f t="shared" si="629"/>
        <v>0</v>
      </c>
      <c r="AG281" s="79"/>
      <c r="AH281" s="131"/>
      <c r="AI281" s="64">
        <f t="shared" si="630"/>
        <v>0</v>
      </c>
      <c r="AJ281" s="79"/>
      <c r="AK281" s="131">
        <v>1977000</v>
      </c>
      <c r="AL281" s="132">
        <f t="shared" si="631"/>
        <v>1977000</v>
      </c>
      <c r="AM281" s="133"/>
      <c r="AN281" s="78"/>
      <c r="AO281" s="64">
        <f t="shared" si="632"/>
        <v>0</v>
      </c>
      <c r="AP281" s="79"/>
      <c r="AQ281" s="78"/>
      <c r="AR281" s="64">
        <f t="shared" si="633"/>
        <v>0</v>
      </c>
      <c r="AS281" s="79"/>
      <c r="AT281" s="78"/>
      <c r="AU281" s="64">
        <f t="shared" si="634"/>
        <v>0</v>
      </c>
      <c r="AV281" s="79"/>
      <c r="AW281" s="78"/>
      <c r="AX281" s="64">
        <f t="shared" si="635"/>
        <v>0</v>
      </c>
      <c r="AY281" s="79"/>
      <c r="AZ281" s="76"/>
      <c r="BA281" s="68" t="s">
        <v>37</v>
      </c>
    </row>
    <row r="282" spans="1:53" ht="14.45" customHeight="1">
      <c r="A282" s="627"/>
      <c r="B282" s="611"/>
      <c r="C282" s="613"/>
      <c r="D282" s="615"/>
      <c r="E282" s="629"/>
      <c r="F282" s="75" t="s">
        <v>39</v>
      </c>
      <c r="G282" s="78"/>
      <c r="H282" s="64">
        <f t="shared" si="621"/>
        <v>0</v>
      </c>
      <c r="I282" s="79"/>
      <c r="J282" s="78"/>
      <c r="K282" s="64">
        <f t="shared" si="622"/>
        <v>0</v>
      </c>
      <c r="L282" s="79"/>
      <c r="M282" s="78"/>
      <c r="N282" s="64">
        <f t="shared" si="623"/>
        <v>0</v>
      </c>
      <c r="O282" s="79"/>
      <c r="P282" s="78"/>
      <c r="Q282" s="64">
        <f t="shared" si="624"/>
        <v>0</v>
      </c>
      <c r="R282" s="79"/>
      <c r="S282" s="78"/>
      <c r="T282" s="64">
        <f t="shared" si="625"/>
        <v>0</v>
      </c>
      <c r="U282" s="79"/>
      <c r="V282" s="78"/>
      <c r="W282" s="64">
        <f t="shared" si="626"/>
        <v>0</v>
      </c>
      <c r="X282" s="93"/>
      <c r="Y282" s="78"/>
      <c r="Z282" s="64">
        <f t="shared" si="627"/>
        <v>0</v>
      </c>
      <c r="AA282" s="79"/>
      <c r="AB282" s="78"/>
      <c r="AC282" s="64">
        <f t="shared" si="628"/>
        <v>0</v>
      </c>
      <c r="AD282" s="79"/>
      <c r="AE282" s="78"/>
      <c r="AF282" s="64">
        <f t="shared" si="629"/>
        <v>0</v>
      </c>
      <c r="AG282" s="79"/>
      <c r="AH282" s="78"/>
      <c r="AI282" s="64">
        <f t="shared" si="630"/>
        <v>0</v>
      </c>
      <c r="AJ282" s="79"/>
      <c r="AK282" s="131">
        <v>100000</v>
      </c>
      <c r="AL282" s="64">
        <f t="shared" si="631"/>
        <v>100000</v>
      </c>
      <c r="AM282" s="79"/>
      <c r="AN282" s="131"/>
      <c r="AO282" s="64">
        <f t="shared" si="632"/>
        <v>0</v>
      </c>
      <c r="AP282" s="79"/>
      <c r="AQ282" s="131"/>
      <c r="AR282" s="64">
        <f t="shared" si="633"/>
        <v>0</v>
      </c>
      <c r="AS282" s="79"/>
      <c r="AT282" s="131"/>
      <c r="AU282" s="64">
        <f t="shared" si="634"/>
        <v>0</v>
      </c>
      <c r="AV282" s="79"/>
      <c r="AW282" s="131"/>
      <c r="AX282" s="64">
        <f t="shared" si="635"/>
        <v>0</v>
      </c>
      <c r="AY282" s="79"/>
      <c r="AZ282" s="76"/>
      <c r="BA282" s="487">
        <f>SUM(H278:H283,K278:K283,N278:N283,Q278:Q283,T278:T283,W278:W283,Z278:Z283,AC278:AC283,AF278:AF283,AI278:AI283,AL278:AL283,AO278:AO283,AR278:AR283)</f>
        <v>2077000</v>
      </c>
    </row>
    <row r="283" spans="1:53" ht="14.45" customHeight="1">
      <c r="A283" s="738"/>
      <c r="B283" s="734"/>
      <c r="C283" s="735"/>
      <c r="D283" s="736"/>
      <c r="E283" s="740"/>
      <c r="F283" s="75" t="s">
        <v>42</v>
      </c>
      <c r="G283" s="78"/>
      <c r="H283" s="64">
        <f t="shared" si="621"/>
        <v>0</v>
      </c>
      <c r="I283" s="79"/>
      <c r="J283" s="78"/>
      <c r="K283" s="64">
        <f t="shared" si="622"/>
        <v>0</v>
      </c>
      <c r="L283" s="79"/>
      <c r="M283" s="78"/>
      <c r="N283" s="64">
        <f t="shared" si="623"/>
        <v>0</v>
      </c>
      <c r="O283" s="79"/>
      <c r="P283" s="78"/>
      <c r="Q283" s="64">
        <f t="shared" si="624"/>
        <v>0</v>
      </c>
      <c r="R283" s="79"/>
      <c r="S283" s="78"/>
      <c r="T283" s="64">
        <f t="shared" si="625"/>
        <v>0</v>
      </c>
      <c r="U283" s="79"/>
      <c r="V283" s="78"/>
      <c r="W283" s="64">
        <f t="shared" si="626"/>
        <v>0</v>
      </c>
      <c r="X283" s="93"/>
      <c r="Y283" s="78"/>
      <c r="Z283" s="64">
        <f t="shared" si="627"/>
        <v>0</v>
      </c>
      <c r="AA283" s="79"/>
      <c r="AB283" s="78"/>
      <c r="AC283" s="64">
        <f t="shared" si="628"/>
        <v>0</v>
      </c>
      <c r="AD283" s="79"/>
      <c r="AE283" s="78"/>
      <c r="AF283" s="64">
        <f t="shared" si="629"/>
        <v>0</v>
      </c>
      <c r="AG283" s="79"/>
      <c r="AH283" s="78"/>
      <c r="AI283" s="64">
        <f t="shared" si="630"/>
        <v>0</v>
      </c>
      <c r="AJ283" s="79"/>
      <c r="AK283" s="78"/>
      <c r="AL283" s="64">
        <f t="shared" si="631"/>
        <v>0</v>
      </c>
      <c r="AM283" s="79"/>
      <c r="AN283" s="78"/>
      <c r="AO283" s="64">
        <f t="shared" si="632"/>
        <v>0</v>
      </c>
      <c r="AP283" s="79"/>
      <c r="AQ283" s="78"/>
      <c r="AR283" s="64">
        <f t="shared" si="633"/>
        <v>0</v>
      </c>
      <c r="AS283" s="79"/>
      <c r="AT283" s="78"/>
      <c r="AU283" s="64">
        <f t="shared" si="634"/>
        <v>0</v>
      </c>
      <c r="AV283" s="79"/>
      <c r="AW283" s="78"/>
      <c r="AX283" s="64">
        <f t="shared" si="635"/>
        <v>0</v>
      </c>
      <c r="AY283" s="79"/>
      <c r="AZ283" s="150"/>
      <c r="BA283" s="487"/>
    </row>
    <row r="284" spans="1:53" ht="15" customHeight="1">
      <c r="A284" s="477" t="s">
        <v>24</v>
      </c>
      <c r="B284" s="467" t="s">
        <v>20</v>
      </c>
      <c r="C284" s="467" t="s">
        <v>21</v>
      </c>
      <c r="D284" s="467" t="s">
        <v>212</v>
      </c>
      <c r="E284" s="467" t="s">
        <v>23</v>
      </c>
      <c r="F284" s="480" t="s">
        <v>25</v>
      </c>
      <c r="G284" s="459" t="s">
        <v>26</v>
      </c>
      <c r="H284" s="449" t="s">
        <v>27</v>
      </c>
      <c r="I284" s="451" t="s">
        <v>28</v>
      </c>
      <c r="J284" s="459" t="s">
        <v>26</v>
      </c>
      <c r="K284" s="449" t="s">
        <v>27</v>
      </c>
      <c r="L284" s="451" t="s">
        <v>28</v>
      </c>
      <c r="M284" s="459" t="s">
        <v>26</v>
      </c>
      <c r="N284" s="449" t="s">
        <v>27</v>
      </c>
      <c r="O284" s="451" t="s">
        <v>28</v>
      </c>
      <c r="P284" s="459" t="s">
        <v>26</v>
      </c>
      <c r="Q284" s="449" t="s">
        <v>27</v>
      </c>
      <c r="R284" s="451" t="s">
        <v>28</v>
      </c>
      <c r="S284" s="459" t="s">
        <v>26</v>
      </c>
      <c r="T284" s="449" t="s">
        <v>27</v>
      </c>
      <c r="U284" s="451" t="s">
        <v>28</v>
      </c>
      <c r="V284" s="459" t="s">
        <v>26</v>
      </c>
      <c r="W284" s="449" t="s">
        <v>27</v>
      </c>
      <c r="X284" s="473" t="s">
        <v>28</v>
      </c>
      <c r="Y284" s="459" t="s">
        <v>26</v>
      </c>
      <c r="Z284" s="449" t="s">
        <v>27</v>
      </c>
      <c r="AA284" s="451" t="s">
        <v>28</v>
      </c>
      <c r="AB284" s="459" t="s">
        <v>26</v>
      </c>
      <c r="AC284" s="449" t="s">
        <v>27</v>
      </c>
      <c r="AD284" s="451" t="s">
        <v>28</v>
      </c>
      <c r="AE284" s="459" t="s">
        <v>26</v>
      </c>
      <c r="AF284" s="449" t="s">
        <v>27</v>
      </c>
      <c r="AG284" s="451" t="s">
        <v>28</v>
      </c>
      <c r="AH284" s="459" t="s">
        <v>26</v>
      </c>
      <c r="AI284" s="449" t="s">
        <v>27</v>
      </c>
      <c r="AJ284" s="451" t="s">
        <v>28</v>
      </c>
      <c r="AK284" s="459" t="s">
        <v>26</v>
      </c>
      <c r="AL284" s="449" t="s">
        <v>27</v>
      </c>
      <c r="AM284" s="451" t="s">
        <v>28</v>
      </c>
      <c r="AN284" s="459" t="s">
        <v>26</v>
      </c>
      <c r="AO284" s="449" t="s">
        <v>27</v>
      </c>
      <c r="AP284" s="451" t="s">
        <v>28</v>
      </c>
      <c r="AQ284" s="459" t="s">
        <v>26</v>
      </c>
      <c r="AR284" s="449" t="s">
        <v>27</v>
      </c>
      <c r="AS284" s="451" t="s">
        <v>28</v>
      </c>
      <c r="AT284" s="459" t="s">
        <v>26</v>
      </c>
      <c r="AU284" s="449" t="s">
        <v>27</v>
      </c>
      <c r="AV284" s="451" t="s">
        <v>28</v>
      </c>
      <c r="AW284" s="459" t="s">
        <v>26</v>
      </c>
      <c r="AX284" s="449" t="s">
        <v>27</v>
      </c>
      <c r="AY284" s="451" t="s">
        <v>28</v>
      </c>
      <c r="AZ284" s="475" t="s">
        <v>26</v>
      </c>
      <c r="BA284" s="482" t="s">
        <v>29</v>
      </c>
    </row>
    <row r="285" spans="1:53" ht="15" customHeight="1">
      <c r="A285" s="626" t="s">
        <v>215</v>
      </c>
      <c r="B285" s="610" t="s">
        <v>401</v>
      </c>
      <c r="C285" s="612">
        <v>2626</v>
      </c>
      <c r="D285" s="614" t="s">
        <v>399</v>
      </c>
      <c r="E285" s="628" t="s">
        <v>402</v>
      </c>
      <c r="F285" s="75" t="s">
        <v>33</v>
      </c>
      <c r="G285" s="78"/>
      <c r="H285" s="64">
        <f t="shared" ref="H285:H290" si="636">G285-I285</f>
        <v>0</v>
      </c>
      <c r="I285" s="79"/>
      <c r="J285" s="78"/>
      <c r="K285" s="64">
        <f t="shared" ref="K285:K290" si="637">J285-L285</f>
        <v>0</v>
      </c>
      <c r="L285" s="79"/>
      <c r="M285" s="78"/>
      <c r="N285" s="64">
        <f t="shared" ref="N285:N290" si="638">M285-O285</f>
        <v>0</v>
      </c>
      <c r="O285" s="79"/>
      <c r="P285" s="78"/>
      <c r="Q285" s="64">
        <f t="shared" ref="Q285:Q290" si="639">P285-R285</f>
        <v>0</v>
      </c>
      <c r="R285" s="79"/>
      <c r="S285" s="78"/>
      <c r="T285" s="64">
        <f t="shared" ref="T285:T290" si="640">S285-U285</f>
        <v>0</v>
      </c>
      <c r="U285" s="79"/>
      <c r="V285" s="78"/>
      <c r="W285" s="64">
        <f t="shared" ref="W285:W290" si="641">V285-X285</f>
        <v>0</v>
      </c>
      <c r="X285" s="93"/>
      <c r="Y285" s="78"/>
      <c r="Z285" s="64">
        <f t="shared" ref="Z285:Z290" si="642">Y285-AA285</f>
        <v>0</v>
      </c>
      <c r="AA285" s="79"/>
      <c r="AB285" s="78"/>
      <c r="AC285" s="64">
        <f t="shared" ref="AC285:AC290" si="643">AB285-AD285</f>
        <v>0</v>
      </c>
      <c r="AD285" s="79"/>
      <c r="AE285" s="78"/>
      <c r="AF285" s="64">
        <f t="shared" ref="AF285:AF290" si="644">AE285-AG285</f>
        <v>0</v>
      </c>
      <c r="AG285" s="79"/>
      <c r="AH285" s="78"/>
      <c r="AI285" s="64">
        <f t="shared" ref="AI285:AI290" si="645">AH285-AJ285</f>
        <v>0</v>
      </c>
      <c r="AJ285" s="79"/>
      <c r="AK285" s="78"/>
      <c r="AL285" s="64">
        <f t="shared" ref="AL285:AL290" si="646">AK285-AM285</f>
        <v>0</v>
      </c>
      <c r="AM285" s="79"/>
      <c r="AN285" s="78"/>
      <c r="AO285" s="64">
        <f t="shared" ref="AO285:AO290" si="647">AN285-AP285</f>
        <v>0</v>
      </c>
      <c r="AP285" s="79"/>
      <c r="AQ285" s="78"/>
      <c r="AR285" s="64">
        <f t="shared" ref="AR285:AR290" si="648">AQ285-AS285</f>
        <v>0</v>
      </c>
      <c r="AS285" s="79"/>
      <c r="AT285" s="78"/>
      <c r="AU285" s="64">
        <f t="shared" ref="AU285:AU290" si="649">AT285-AV285</f>
        <v>0</v>
      </c>
      <c r="AV285" s="79"/>
      <c r="AW285" s="78"/>
      <c r="AX285" s="64">
        <f t="shared" ref="AX285:AX290" si="650">AW285-AY285</f>
        <v>0</v>
      </c>
      <c r="AY285" s="79"/>
      <c r="AZ285" s="76"/>
      <c r="BA285" s="66" t="s">
        <v>34</v>
      </c>
    </row>
    <row r="286" spans="1:53" ht="14.45" customHeight="1">
      <c r="A286" s="627"/>
      <c r="B286" s="611"/>
      <c r="C286" s="613"/>
      <c r="D286" s="615"/>
      <c r="E286" s="629"/>
      <c r="F286" s="75" t="s">
        <v>35</v>
      </c>
      <c r="G286" s="78"/>
      <c r="H286" s="64">
        <f t="shared" si="636"/>
        <v>0</v>
      </c>
      <c r="I286" s="79"/>
      <c r="J286" s="78"/>
      <c r="K286" s="64">
        <f t="shared" si="637"/>
        <v>0</v>
      </c>
      <c r="L286" s="79"/>
      <c r="M286" s="78"/>
      <c r="N286" s="64">
        <f t="shared" si="638"/>
        <v>0</v>
      </c>
      <c r="O286" s="79"/>
      <c r="P286" s="78"/>
      <c r="Q286" s="64">
        <f t="shared" si="639"/>
        <v>0</v>
      </c>
      <c r="R286" s="79"/>
      <c r="S286" s="78"/>
      <c r="T286" s="64">
        <f t="shared" si="640"/>
        <v>0</v>
      </c>
      <c r="U286" s="79"/>
      <c r="V286" s="78"/>
      <c r="W286" s="64">
        <f t="shared" si="641"/>
        <v>0</v>
      </c>
      <c r="X286" s="93"/>
      <c r="Y286" s="78"/>
      <c r="Z286" s="64">
        <f t="shared" si="642"/>
        <v>0</v>
      </c>
      <c r="AA286" s="79"/>
      <c r="AB286" s="78"/>
      <c r="AC286" s="64">
        <f t="shared" si="643"/>
        <v>0</v>
      </c>
      <c r="AD286" s="79"/>
      <c r="AE286" s="78"/>
      <c r="AF286" s="64">
        <f t="shared" si="644"/>
        <v>0</v>
      </c>
      <c r="AG286" s="79"/>
      <c r="AH286" s="78"/>
      <c r="AI286" s="64">
        <f t="shared" si="645"/>
        <v>0</v>
      </c>
      <c r="AJ286" s="79"/>
      <c r="AK286" s="78"/>
      <c r="AL286" s="64">
        <f t="shared" si="646"/>
        <v>0</v>
      </c>
      <c r="AM286" s="79"/>
      <c r="AN286" s="78"/>
      <c r="AO286" s="64">
        <f t="shared" si="647"/>
        <v>0</v>
      </c>
      <c r="AP286" s="79"/>
      <c r="AQ286" s="78"/>
      <c r="AR286" s="64">
        <f t="shared" si="648"/>
        <v>0</v>
      </c>
      <c r="AS286" s="79"/>
      <c r="AT286" s="78"/>
      <c r="AU286" s="64">
        <f t="shared" si="649"/>
        <v>0</v>
      </c>
      <c r="AV286" s="79"/>
      <c r="AW286" s="78"/>
      <c r="AX286" s="64">
        <f t="shared" si="650"/>
        <v>0</v>
      </c>
      <c r="AY286" s="79"/>
      <c r="AZ286" s="76"/>
      <c r="BA286" s="487">
        <f>SUM(G285:G290,J285:J290,M285:M290,P285:P290,S285:S290,AZ285:AZ290,V285:V290,Y285:Y290,AB285:AB290,AE285:AE290,AH285:AH290,AK285:AK290,AN285:AN290,AQ285:AQ290)</f>
        <v>2146000</v>
      </c>
    </row>
    <row r="287" spans="1:53" ht="14.45" customHeight="1">
      <c r="A287" s="627"/>
      <c r="B287" s="611"/>
      <c r="C287" s="613"/>
      <c r="D287" s="615"/>
      <c r="E287" s="629"/>
      <c r="F287" s="75" t="s">
        <v>36</v>
      </c>
      <c r="G287" s="78"/>
      <c r="H287" s="64">
        <f t="shared" si="636"/>
        <v>0</v>
      </c>
      <c r="I287" s="79"/>
      <c r="J287" s="78"/>
      <c r="K287" s="64">
        <f t="shared" si="637"/>
        <v>0</v>
      </c>
      <c r="L287" s="79"/>
      <c r="M287" s="78"/>
      <c r="N287" s="64">
        <f t="shared" si="638"/>
        <v>0</v>
      </c>
      <c r="O287" s="79"/>
      <c r="P287" s="78"/>
      <c r="Q287" s="64">
        <f t="shared" si="639"/>
        <v>0</v>
      </c>
      <c r="R287" s="79"/>
      <c r="S287" s="78"/>
      <c r="T287" s="64">
        <f t="shared" si="640"/>
        <v>0</v>
      </c>
      <c r="U287" s="79"/>
      <c r="V287" s="78"/>
      <c r="W287" s="64">
        <f t="shared" si="641"/>
        <v>0</v>
      </c>
      <c r="X287" s="93"/>
      <c r="Y287" s="78"/>
      <c r="Z287" s="64">
        <f t="shared" si="642"/>
        <v>0</v>
      </c>
      <c r="AA287" s="79"/>
      <c r="AB287" s="78"/>
      <c r="AC287" s="64">
        <f t="shared" si="643"/>
        <v>0</v>
      </c>
      <c r="AD287" s="79"/>
      <c r="AE287" s="78"/>
      <c r="AF287" s="64">
        <f t="shared" si="644"/>
        <v>0</v>
      </c>
      <c r="AG287" s="79"/>
      <c r="AH287" s="78"/>
      <c r="AI287" s="64">
        <f t="shared" si="645"/>
        <v>0</v>
      </c>
      <c r="AJ287" s="79"/>
      <c r="AK287" s="78"/>
      <c r="AL287" s="64">
        <f t="shared" si="646"/>
        <v>0</v>
      </c>
      <c r="AM287" s="79"/>
      <c r="AN287" s="78"/>
      <c r="AO287" s="64">
        <f t="shared" si="647"/>
        <v>0</v>
      </c>
      <c r="AP287" s="79"/>
      <c r="AQ287" s="78"/>
      <c r="AR287" s="64">
        <f t="shared" si="648"/>
        <v>0</v>
      </c>
      <c r="AS287" s="79"/>
      <c r="AT287" s="78"/>
      <c r="AU287" s="64">
        <f t="shared" si="649"/>
        <v>0</v>
      </c>
      <c r="AV287" s="79"/>
      <c r="AW287" s="78"/>
      <c r="AX287" s="64">
        <f t="shared" si="650"/>
        <v>0</v>
      </c>
      <c r="AY287" s="79"/>
      <c r="AZ287" s="76"/>
      <c r="BA287" s="487"/>
    </row>
    <row r="288" spans="1:53" ht="14.45" customHeight="1">
      <c r="A288" s="627"/>
      <c r="B288" s="611"/>
      <c r="C288" s="613"/>
      <c r="D288" s="615"/>
      <c r="E288" s="629"/>
      <c r="F288" s="75" t="s">
        <v>38</v>
      </c>
      <c r="G288" s="78"/>
      <c r="H288" s="64">
        <f t="shared" si="636"/>
        <v>0</v>
      </c>
      <c r="I288" s="79"/>
      <c r="J288" s="78"/>
      <c r="K288" s="64">
        <f t="shared" si="637"/>
        <v>0</v>
      </c>
      <c r="L288" s="79"/>
      <c r="M288" s="78"/>
      <c r="N288" s="64">
        <f t="shared" si="638"/>
        <v>0</v>
      </c>
      <c r="O288" s="79"/>
      <c r="P288" s="78"/>
      <c r="Q288" s="64">
        <f t="shared" si="639"/>
        <v>0</v>
      </c>
      <c r="R288" s="79"/>
      <c r="S288" s="78"/>
      <c r="T288" s="64">
        <f t="shared" si="640"/>
        <v>0</v>
      </c>
      <c r="U288" s="79"/>
      <c r="V288" s="78"/>
      <c r="W288" s="64">
        <f t="shared" si="641"/>
        <v>0</v>
      </c>
      <c r="X288" s="93"/>
      <c r="Y288" s="78"/>
      <c r="Z288" s="64">
        <f t="shared" si="642"/>
        <v>0</v>
      </c>
      <c r="AA288" s="79"/>
      <c r="AB288" s="78"/>
      <c r="AC288" s="64">
        <f t="shared" si="643"/>
        <v>0</v>
      </c>
      <c r="AD288" s="79"/>
      <c r="AE288" s="78"/>
      <c r="AF288" s="64">
        <f t="shared" si="644"/>
        <v>0</v>
      </c>
      <c r="AG288" s="79"/>
      <c r="AH288" s="78"/>
      <c r="AI288" s="64">
        <f t="shared" si="645"/>
        <v>0</v>
      </c>
      <c r="AJ288" s="79"/>
      <c r="AK288" s="131">
        <v>2146000</v>
      </c>
      <c r="AL288" s="64">
        <f t="shared" si="646"/>
        <v>2146000</v>
      </c>
      <c r="AM288" s="79"/>
      <c r="AN288" s="131"/>
      <c r="AO288" s="64">
        <f t="shared" si="647"/>
        <v>0</v>
      </c>
      <c r="AP288" s="79"/>
      <c r="AQ288" s="131"/>
      <c r="AR288" s="64">
        <f t="shared" si="648"/>
        <v>0</v>
      </c>
      <c r="AS288" s="79"/>
      <c r="AT288" s="131"/>
      <c r="AU288" s="64">
        <f t="shared" si="649"/>
        <v>0</v>
      </c>
      <c r="AV288" s="79"/>
      <c r="AW288" s="131"/>
      <c r="AX288" s="64">
        <f t="shared" si="650"/>
        <v>0</v>
      </c>
      <c r="AY288" s="79"/>
      <c r="AZ288" s="76"/>
      <c r="BA288" s="68" t="s">
        <v>37</v>
      </c>
    </row>
    <row r="289" spans="1:53" ht="14.45" customHeight="1">
      <c r="A289" s="627"/>
      <c r="B289" s="611"/>
      <c r="C289" s="613"/>
      <c r="D289" s="615"/>
      <c r="E289" s="629"/>
      <c r="F289" s="75" t="s">
        <v>39</v>
      </c>
      <c r="G289" s="78"/>
      <c r="H289" s="64">
        <f t="shared" si="636"/>
        <v>0</v>
      </c>
      <c r="I289" s="79"/>
      <c r="J289" s="78"/>
      <c r="K289" s="64">
        <f t="shared" si="637"/>
        <v>0</v>
      </c>
      <c r="L289" s="79"/>
      <c r="M289" s="78"/>
      <c r="N289" s="64">
        <f t="shared" si="638"/>
        <v>0</v>
      </c>
      <c r="O289" s="79"/>
      <c r="P289" s="78"/>
      <c r="Q289" s="64">
        <f t="shared" si="639"/>
        <v>0</v>
      </c>
      <c r="R289" s="79"/>
      <c r="S289" s="78"/>
      <c r="T289" s="64">
        <f t="shared" si="640"/>
        <v>0</v>
      </c>
      <c r="U289" s="79"/>
      <c r="V289" s="78"/>
      <c r="W289" s="64">
        <f t="shared" si="641"/>
        <v>0</v>
      </c>
      <c r="X289" s="93"/>
      <c r="Y289" s="78"/>
      <c r="Z289" s="64">
        <f t="shared" si="642"/>
        <v>0</v>
      </c>
      <c r="AA289" s="79"/>
      <c r="AB289" s="78"/>
      <c r="AC289" s="64">
        <f t="shared" si="643"/>
        <v>0</v>
      </c>
      <c r="AD289" s="79"/>
      <c r="AE289" s="78"/>
      <c r="AF289" s="64">
        <f t="shared" si="644"/>
        <v>0</v>
      </c>
      <c r="AG289" s="79"/>
      <c r="AH289" s="78"/>
      <c r="AI289" s="64">
        <f t="shared" si="645"/>
        <v>0</v>
      </c>
      <c r="AJ289" s="79"/>
      <c r="AK289" s="78"/>
      <c r="AL289" s="64">
        <f t="shared" si="646"/>
        <v>0</v>
      </c>
      <c r="AM289" s="79"/>
      <c r="AN289" s="78"/>
      <c r="AO289" s="64">
        <f t="shared" si="647"/>
        <v>0</v>
      </c>
      <c r="AP289" s="79"/>
      <c r="AQ289" s="78"/>
      <c r="AR289" s="64">
        <f t="shared" si="648"/>
        <v>0</v>
      </c>
      <c r="AS289" s="79"/>
      <c r="AT289" s="78"/>
      <c r="AU289" s="64">
        <f t="shared" si="649"/>
        <v>0</v>
      </c>
      <c r="AV289" s="79"/>
      <c r="AW289" s="78"/>
      <c r="AX289" s="64">
        <f t="shared" si="650"/>
        <v>0</v>
      </c>
      <c r="AY289" s="79"/>
      <c r="AZ289" s="76"/>
      <c r="BA289" s="487">
        <f>SUM(H285:H290,K285:K290,N285:N290,Q285:Q290,T285:T290,W285:W290,Z285:Z290,AC285:AC290,AF285:AF290,AI285:AI290,AL285:AL290,AO285:AO290,AR285:AR290)</f>
        <v>2146000</v>
      </c>
    </row>
    <row r="290" spans="1:53" ht="14.45" customHeight="1">
      <c r="A290" s="738"/>
      <c r="B290" s="734"/>
      <c r="C290" s="735"/>
      <c r="D290" s="736"/>
      <c r="E290" s="740"/>
      <c r="F290" s="75" t="s">
        <v>42</v>
      </c>
      <c r="G290" s="78"/>
      <c r="H290" s="64">
        <f t="shared" si="636"/>
        <v>0</v>
      </c>
      <c r="I290" s="79"/>
      <c r="J290" s="78"/>
      <c r="K290" s="64">
        <f t="shared" si="637"/>
        <v>0</v>
      </c>
      <c r="L290" s="79"/>
      <c r="M290" s="78"/>
      <c r="N290" s="64">
        <f t="shared" si="638"/>
        <v>0</v>
      </c>
      <c r="O290" s="79"/>
      <c r="P290" s="78"/>
      <c r="Q290" s="64">
        <f t="shared" si="639"/>
        <v>0</v>
      </c>
      <c r="R290" s="79"/>
      <c r="S290" s="78"/>
      <c r="T290" s="64">
        <f t="shared" si="640"/>
        <v>0</v>
      </c>
      <c r="U290" s="79"/>
      <c r="V290" s="78"/>
      <c r="W290" s="64">
        <f t="shared" si="641"/>
        <v>0</v>
      </c>
      <c r="X290" s="93"/>
      <c r="Y290" s="78"/>
      <c r="Z290" s="64">
        <f t="shared" si="642"/>
        <v>0</v>
      </c>
      <c r="AA290" s="79"/>
      <c r="AB290" s="78"/>
      <c r="AC290" s="64">
        <f t="shared" si="643"/>
        <v>0</v>
      </c>
      <c r="AD290" s="79"/>
      <c r="AE290" s="78"/>
      <c r="AF290" s="64">
        <f t="shared" si="644"/>
        <v>0</v>
      </c>
      <c r="AG290" s="79"/>
      <c r="AH290" s="78"/>
      <c r="AI290" s="64">
        <f t="shared" si="645"/>
        <v>0</v>
      </c>
      <c r="AJ290" s="79"/>
      <c r="AK290" s="78"/>
      <c r="AL290" s="64">
        <f t="shared" si="646"/>
        <v>0</v>
      </c>
      <c r="AM290" s="79"/>
      <c r="AN290" s="78"/>
      <c r="AO290" s="64">
        <f t="shared" si="647"/>
        <v>0</v>
      </c>
      <c r="AP290" s="79"/>
      <c r="AQ290" s="78"/>
      <c r="AR290" s="64">
        <f t="shared" si="648"/>
        <v>0</v>
      </c>
      <c r="AS290" s="79"/>
      <c r="AT290" s="78"/>
      <c r="AU290" s="64">
        <f t="shared" si="649"/>
        <v>0</v>
      </c>
      <c r="AV290" s="79"/>
      <c r="AW290" s="78"/>
      <c r="AX290" s="64">
        <f t="shared" si="650"/>
        <v>0</v>
      </c>
      <c r="AY290" s="79"/>
      <c r="AZ290" s="76"/>
      <c r="BA290" s="487"/>
    </row>
    <row r="291" spans="1:53" ht="15" customHeight="1">
      <c r="A291" s="477" t="s">
        <v>24</v>
      </c>
      <c r="B291" s="467" t="s">
        <v>20</v>
      </c>
      <c r="C291" s="467" t="s">
        <v>21</v>
      </c>
      <c r="D291" s="467" t="s">
        <v>212</v>
      </c>
      <c r="E291" s="467" t="s">
        <v>23</v>
      </c>
      <c r="F291" s="480" t="s">
        <v>25</v>
      </c>
      <c r="G291" s="459" t="s">
        <v>26</v>
      </c>
      <c r="H291" s="449" t="s">
        <v>27</v>
      </c>
      <c r="I291" s="451" t="s">
        <v>28</v>
      </c>
      <c r="J291" s="459" t="s">
        <v>26</v>
      </c>
      <c r="K291" s="449" t="s">
        <v>27</v>
      </c>
      <c r="L291" s="451" t="s">
        <v>28</v>
      </c>
      <c r="M291" s="459" t="s">
        <v>26</v>
      </c>
      <c r="N291" s="449" t="s">
        <v>27</v>
      </c>
      <c r="O291" s="451" t="s">
        <v>28</v>
      </c>
      <c r="P291" s="459" t="s">
        <v>26</v>
      </c>
      <c r="Q291" s="449" t="s">
        <v>27</v>
      </c>
      <c r="R291" s="451" t="s">
        <v>28</v>
      </c>
      <c r="S291" s="459" t="s">
        <v>26</v>
      </c>
      <c r="T291" s="449" t="s">
        <v>27</v>
      </c>
      <c r="U291" s="451" t="s">
        <v>28</v>
      </c>
      <c r="V291" s="459" t="s">
        <v>26</v>
      </c>
      <c r="W291" s="449" t="s">
        <v>27</v>
      </c>
      <c r="X291" s="473" t="s">
        <v>28</v>
      </c>
      <c r="Y291" s="459" t="s">
        <v>26</v>
      </c>
      <c r="Z291" s="449" t="s">
        <v>27</v>
      </c>
      <c r="AA291" s="451" t="s">
        <v>28</v>
      </c>
      <c r="AB291" s="459" t="s">
        <v>26</v>
      </c>
      <c r="AC291" s="449" t="s">
        <v>27</v>
      </c>
      <c r="AD291" s="451" t="s">
        <v>28</v>
      </c>
      <c r="AE291" s="459" t="s">
        <v>26</v>
      </c>
      <c r="AF291" s="449" t="s">
        <v>27</v>
      </c>
      <c r="AG291" s="451" t="s">
        <v>28</v>
      </c>
      <c r="AH291" s="459" t="s">
        <v>26</v>
      </c>
      <c r="AI291" s="449" t="s">
        <v>27</v>
      </c>
      <c r="AJ291" s="451" t="s">
        <v>28</v>
      </c>
      <c r="AK291" s="459" t="s">
        <v>26</v>
      </c>
      <c r="AL291" s="449" t="s">
        <v>27</v>
      </c>
      <c r="AM291" s="451" t="s">
        <v>28</v>
      </c>
      <c r="AN291" s="459" t="s">
        <v>26</v>
      </c>
      <c r="AO291" s="449" t="s">
        <v>27</v>
      </c>
      <c r="AP291" s="451" t="s">
        <v>28</v>
      </c>
      <c r="AQ291" s="459" t="s">
        <v>26</v>
      </c>
      <c r="AR291" s="449" t="s">
        <v>27</v>
      </c>
      <c r="AS291" s="451" t="s">
        <v>28</v>
      </c>
      <c r="AT291" s="459" t="s">
        <v>26</v>
      </c>
      <c r="AU291" s="449" t="s">
        <v>27</v>
      </c>
      <c r="AV291" s="451" t="s">
        <v>28</v>
      </c>
      <c r="AW291" s="459" t="s">
        <v>26</v>
      </c>
      <c r="AX291" s="449" t="s">
        <v>27</v>
      </c>
      <c r="AY291" s="451" t="s">
        <v>28</v>
      </c>
      <c r="AZ291" s="475" t="s">
        <v>26</v>
      </c>
      <c r="BA291" s="482" t="s">
        <v>29</v>
      </c>
    </row>
    <row r="292" spans="1:53" ht="15" customHeight="1">
      <c r="A292" s="626" t="s">
        <v>215</v>
      </c>
      <c r="B292" s="610" t="s">
        <v>403</v>
      </c>
      <c r="C292" s="612">
        <v>2627</v>
      </c>
      <c r="D292" s="614" t="s">
        <v>404</v>
      </c>
      <c r="E292" s="628" t="s">
        <v>405</v>
      </c>
      <c r="F292" s="75" t="s">
        <v>33</v>
      </c>
      <c r="G292" s="78"/>
      <c r="H292" s="64">
        <f t="shared" ref="H292:H297" si="651">G292-I292</f>
        <v>0</v>
      </c>
      <c r="I292" s="79"/>
      <c r="J292" s="78"/>
      <c r="K292" s="64">
        <f t="shared" ref="K292:K297" si="652">J292-L292</f>
        <v>0</v>
      </c>
      <c r="L292" s="79"/>
      <c r="M292" s="78"/>
      <c r="N292" s="64">
        <f t="shared" ref="N292:N297" si="653">M292-O292</f>
        <v>0</v>
      </c>
      <c r="O292" s="79"/>
      <c r="P292" s="78"/>
      <c r="Q292" s="64">
        <f t="shared" ref="Q292:Q297" si="654">P292-R292</f>
        <v>0</v>
      </c>
      <c r="R292" s="79"/>
      <c r="S292" s="78"/>
      <c r="T292" s="64">
        <f t="shared" ref="T292:T297" si="655">S292-U292</f>
        <v>0</v>
      </c>
      <c r="U292" s="79"/>
      <c r="V292" s="78"/>
      <c r="W292" s="64">
        <f t="shared" ref="W292:W297" si="656">V292-X292</f>
        <v>0</v>
      </c>
      <c r="X292" s="93"/>
      <c r="Y292" s="78"/>
      <c r="Z292" s="64">
        <f t="shared" ref="Z292:Z297" si="657">Y292-AA292</f>
        <v>0</v>
      </c>
      <c r="AA292" s="79"/>
      <c r="AB292" s="78"/>
      <c r="AC292" s="64">
        <f t="shared" ref="AC292:AC297" si="658">AB292-AD292</f>
        <v>0</v>
      </c>
      <c r="AD292" s="79"/>
      <c r="AE292" s="78"/>
      <c r="AF292" s="64">
        <f t="shared" ref="AF292:AF297" si="659">AE292-AG292</f>
        <v>0</v>
      </c>
      <c r="AG292" s="79"/>
      <c r="AH292" s="78"/>
      <c r="AI292" s="64">
        <f t="shared" ref="AI292:AI297" si="660">AH292-AJ292</f>
        <v>0</v>
      </c>
      <c r="AJ292" s="79"/>
      <c r="AK292" s="78"/>
      <c r="AL292" s="64">
        <f t="shared" ref="AL292:AL297" si="661">AK292-AM292</f>
        <v>0</v>
      </c>
      <c r="AM292" s="79"/>
      <c r="AN292" s="78"/>
      <c r="AO292" s="64">
        <f t="shared" ref="AO292:AO297" si="662">AN292-AP292</f>
        <v>0</v>
      </c>
      <c r="AP292" s="79"/>
      <c r="AQ292" s="78"/>
      <c r="AR292" s="64">
        <f t="shared" ref="AR292:AR297" si="663">AQ292-AS292</f>
        <v>0</v>
      </c>
      <c r="AS292" s="79"/>
      <c r="AT292" s="78"/>
      <c r="AU292" s="64">
        <f t="shared" ref="AU292:AU297" si="664">AT292-AV292</f>
        <v>0</v>
      </c>
      <c r="AV292" s="79"/>
      <c r="AW292" s="78"/>
      <c r="AX292" s="64">
        <f t="shared" ref="AX292:AX297" si="665">AW292-AY292</f>
        <v>0</v>
      </c>
      <c r="AY292" s="79"/>
      <c r="AZ292" s="76"/>
      <c r="BA292" s="66" t="s">
        <v>34</v>
      </c>
    </row>
    <row r="293" spans="1:53">
      <c r="A293" s="627"/>
      <c r="B293" s="611"/>
      <c r="C293" s="613"/>
      <c r="D293" s="615"/>
      <c r="E293" s="629"/>
      <c r="F293" s="75" t="s">
        <v>35</v>
      </c>
      <c r="G293" s="78"/>
      <c r="H293" s="64">
        <f t="shared" si="651"/>
        <v>0</v>
      </c>
      <c r="I293" s="79"/>
      <c r="J293" s="78"/>
      <c r="K293" s="64">
        <f t="shared" si="652"/>
        <v>0</v>
      </c>
      <c r="L293" s="79"/>
      <c r="M293" s="78"/>
      <c r="N293" s="64">
        <f t="shared" si="653"/>
        <v>0</v>
      </c>
      <c r="O293" s="79"/>
      <c r="P293" s="78"/>
      <c r="Q293" s="64">
        <f t="shared" si="654"/>
        <v>0</v>
      </c>
      <c r="R293" s="79"/>
      <c r="S293" s="78"/>
      <c r="T293" s="64">
        <f t="shared" si="655"/>
        <v>0</v>
      </c>
      <c r="U293" s="79"/>
      <c r="V293" s="78"/>
      <c r="W293" s="64">
        <f t="shared" si="656"/>
        <v>0</v>
      </c>
      <c r="X293" s="93"/>
      <c r="Y293" s="78"/>
      <c r="Z293" s="64">
        <f t="shared" si="657"/>
        <v>0</v>
      </c>
      <c r="AA293" s="79"/>
      <c r="AB293" s="78"/>
      <c r="AC293" s="64">
        <f t="shared" si="658"/>
        <v>0</v>
      </c>
      <c r="AD293" s="79"/>
      <c r="AE293" s="78"/>
      <c r="AF293" s="64">
        <f t="shared" si="659"/>
        <v>0</v>
      </c>
      <c r="AG293" s="79"/>
      <c r="AH293" s="78"/>
      <c r="AI293" s="64">
        <f t="shared" si="660"/>
        <v>0</v>
      </c>
      <c r="AJ293" s="79"/>
      <c r="AK293" s="78"/>
      <c r="AL293" s="64">
        <f t="shared" si="661"/>
        <v>0</v>
      </c>
      <c r="AM293" s="79"/>
      <c r="AN293" s="78"/>
      <c r="AO293" s="64">
        <f t="shared" si="662"/>
        <v>0</v>
      </c>
      <c r="AP293" s="79"/>
      <c r="AQ293" s="78"/>
      <c r="AR293" s="64">
        <f t="shared" si="663"/>
        <v>0</v>
      </c>
      <c r="AS293" s="79"/>
      <c r="AT293" s="78"/>
      <c r="AU293" s="64">
        <f t="shared" si="664"/>
        <v>0</v>
      </c>
      <c r="AV293" s="79"/>
      <c r="AW293" s="78"/>
      <c r="AX293" s="64">
        <f t="shared" si="665"/>
        <v>0</v>
      </c>
      <c r="AY293" s="79"/>
      <c r="AZ293" s="76"/>
      <c r="BA293" s="67">
        <f>SUM(G292:G297,J292:J297,M292:M297,P292:P297,S292:S297,V292:V297,Y292:Y297,AB292:AB297,AE292:AE297,AH292:AH297,AK292:AK297,AZ292:AZ297,AN292:AN297,AQ292:AQ297)</f>
        <v>1101235</v>
      </c>
    </row>
    <row r="294" spans="1:53">
      <c r="A294" s="627"/>
      <c r="B294" s="611"/>
      <c r="C294" s="613"/>
      <c r="D294" s="615"/>
      <c r="E294" s="629"/>
      <c r="F294" s="75" t="s">
        <v>36</v>
      </c>
      <c r="G294" s="78"/>
      <c r="H294" s="64">
        <f t="shared" si="651"/>
        <v>0</v>
      </c>
      <c r="I294" s="79"/>
      <c r="J294" s="78"/>
      <c r="K294" s="64">
        <f t="shared" si="652"/>
        <v>0</v>
      </c>
      <c r="L294" s="79"/>
      <c r="M294" s="78"/>
      <c r="N294" s="64">
        <f t="shared" si="653"/>
        <v>0</v>
      </c>
      <c r="O294" s="79"/>
      <c r="P294" s="78"/>
      <c r="Q294" s="64">
        <f t="shared" si="654"/>
        <v>0</v>
      </c>
      <c r="R294" s="79"/>
      <c r="S294" s="78"/>
      <c r="T294" s="64">
        <f t="shared" si="655"/>
        <v>0</v>
      </c>
      <c r="U294" s="79"/>
      <c r="V294" s="78"/>
      <c r="W294" s="64">
        <f t="shared" si="656"/>
        <v>0</v>
      </c>
      <c r="X294" s="93"/>
      <c r="Y294" s="131">
        <v>532435</v>
      </c>
      <c r="Z294" s="132">
        <f t="shared" si="657"/>
        <v>0</v>
      </c>
      <c r="AA294" s="93">
        <v>532435</v>
      </c>
      <c r="AB294" s="78"/>
      <c r="AC294" s="64">
        <f t="shared" si="658"/>
        <v>0</v>
      </c>
      <c r="AD294" s="79"/>
      <c r="AE294" s="78"/>
      <c r="AF294" s="64">
        <f t="shared" si="659"/>
        <v>0</v>
      </c>
      <c r="AG294" s="79"/>
      <c r="AH294" s="78"/>
      <c r="AI294" s="64">
        <f t="shared" si="660"/>
        <v>0</v>
      </c>
      <c r="AJ294" s="79"/>
      <c r="AK294" s="78"/>
      <c r="AL294" s="64">
        <f t="shared" si="661"/>
        <v>0</v>
      </c>
      <c r="AM294" s="79"/>
      <c r="AN294" s="78"/>
      <c r="AO294" s="64">
        <f t="shared" si="662"/>
        <v>0</v>
      </c>
      <c r="AP294" s="79"/>
      <c r="AQ294" s="78"/>
      <c r="AR294" s="64">
        <f t="shared" si="663"/>
        <v>0</v>
      </c>
      <c r="AS294" s="79"/>
      <c r="AT294" s="78"/>
      <c r="AU294" s="64">
        <f t="shared" si="664"/>
        <v>0</v>
      </c>
      <c r="AV294" s="79"/>
      <c r="AW294" s="78"/>
      <c r="AX294" s="64">
        <f t="shared" si="665"/>
        <v>0</v>
      </c>
      <c r="AY294" s="79"/>
      <c r="AZ294" s="76"/>
      <c r="BA294" s="68" t="s">
        <v>37</v>
      </c>
    </row>
    <row r="295" spans="1:53">
      <c r="A295" s="627"/>
      <c r="B295" s="611"/>
      <c r="C295" s="613"/>
      <c r="D295" s="615"/>
      <c r="E295" s="629"/>
      <c r="F295" s="75" t="s">
        <v>38</v>
      </c>
      <c r="G295" s="78"/>
      <c r="H295" s="64">
        <f t="shared" si="651"/>
        <v>0</v>
      </c>
      <c r="I295" s="79"/>
      <c r="J295" s="78"/>
      <c r="K295" s="64">
        <f t="shared" si="652"/>
        <v>0</v>
      </c>
      <c r="L295" s="79"/>
      <c r="M295" s="78"/>
      <c r="N295" s="64">
        <f t="shared" si="653"/>
        <v>0</v>
      </c>
      <c r="O295" s="79"/>
      <c r="P295" s="78"/>
      <c r="Q295" s="64">
        <f t="shared" si="654"/>
        <v>0</v>
      </c>
      <c r="R295" s="79"/>
      <c r="S295" s="78"/>
      <c r="T295" s="64">
        <f t="shared" si="655"/>
        <v>0</v>
      </c>
      <c r="U295" s="79"/>
      <c r="V295" s="78"/>
      <c r="W295" s="64">
        <f t="shared" si="656"/>
        <v>0</v>
      </c>
      <c r="X295" s="93"/>
      <c r="Y295" s="78"/>
      <c r="Z295" s="64">
        <f t="shared" si="657"/>
        <v>0</v>
      </c>
      <c r="AA295" s="79"/>
      <c r="AB295" s="78"/>
      <c r="AC295" s="64">
        <f t="shared" si="658"/>
        <v>0</v>
      </c>
      <c r="AD295" s="79"/>
      <c r="AE295" s="131">
        <v>53600</v>
      </c>
      <c r="AF295" s="132">
        <f t="shared" si="659"/>
        <v>0</v>
      </c>
      <c r="AG295" s="79">
        <f>48240+5360</f>
        <v>53600</v>
      </c>
      <c r="AH295" s="78"/>
      <c r="AI295" s="64">
        <f t="shared" si="660"/>
        <v>0</v>
      </c>
      <c r="AJ295" s="79"/>
      <c r="AK295" s="78"/>
      <c r="AL295" s="64">
        <f t="shared" si="661"/>
        <v>0</v>
      </c>
      <c r="AM295" s="79"/>
      <c r="AN295" s="78"/>
      <c r="AO295" s="64">
        <f t="shared" si="662"/>
        <v>0</v>
      </c>
      <c r="AP295" s="79"/>
      <c r="AQ295" s="78"/>
      <c r="AR295" s="64">
        <f t="shared" si="663"/>
        <v>0</v>
      </c>
      <c r="AS295" s="79"/>
      <c r="AT295" s="78"/>
      <c r="AU295" s="64">
        <f t="shared" si="664"/>
        <v>0</v>
      </c>
      <c r="AV295" s="79"/>
      <c r="AW295" s="78"/>
      <c r="AX295" s="64">
        <f t="shared" si="665"/>
        <v>0</v>
      </c>
      <c r="AY295" s="79"/>
      <c r="AZ295" s="76"/>
      <c r="BA295" s="67">
        <f>SUM(H292:H297,K292:K297,N292:N297,Q292:Q297,T292:T297,W292:W297,Z292:Z297,AC292:AC297,AF292:AF297,AI292:AI297,AL292:AL297,AO292:AO297,AR292:AR297)</f>
        <v>515200</v>
      </c>
    </row>
    <row r="296" spans="1:53">
      <c r="A296" s="627"/>
      <c r="B296" s="611"/>
      <c r="C296" s="613"/>
      <c r="D296" s="615"/>
      <c r="E296" s="629"/>
      <c r="F296" s="75" t="s">
        <v>39</v>
      </c>
      <c r="G296" s="78"/>
      <c r="H296" s="64">
        <f t="shared" si="651"/>
        <v>0</v>
      </c>
      <c r="I296" s="79"/>
      <c r="J296" s="78"/>
      <c r="K296" s="64">
        <f t="shared" si="652"/>
        <v>0</v>
      </c>
      <c r="L296" s="79"/>
      <c r="M296" s="78"/>
      <c r="N296" s="64">
        <f t="shared" si="653"/>
        <v>0</v>
      </c>
      <c r="O296" s="79"/>
      <c r="P296" s="78"/>
      <c r="Q296" s="64">
        <f t="shared" si="654"/>
        <v>0</v>
      </c>
      <c r="R296" s="79"/>
      <c r="S296" s="78"/>
      <c r="T296" s="64">
        <f t="shared" si="655"/>
        <v>0</v>
      </c>
      <c r="U296" s="79"/>
      <c r="V296" s="78"/>
      <c r="W296" s="64">
        <f t="shared" si="656"/>
        <v>0</v>
      </c>
      <c r="X296" s="93"/>
      <c r="Y296" s="78"/>
      <c r="Z296" s="64">
        <f t="shared" si="657"/>
        <v>0</v>
      </c>
      <c r="AA296" s="79"/>
      <c r="AB296" s="78"/>
      <c r="AC296" s="64">
        <f t="shared" si="658"/>
        <v>0</v>
      </c>
      <c r="AD296" s="79"/>
      <c r="AE296" s="78"/>
      <c r="AF296" s="64">
        <f t="shared" si="659"/>
        <v>0</v>
      </c>
      <c r="AG296" s="79"/>
      <c r="AH296" s="78"/>
      <c r="AI296" s="64">
        <f t="shared" si="660"/>
        <v>0</v>
      </c>
      <c r="AJ296" s="79"/>
      <c r="AK296" s="78">
        <v>515200</v>
      </c>
      <c r="AL296" s="64">
        <f t="shared" si="661"/>
        <v>515200</v>
      </c>
      <c r="AM296" s="79"/>
      <c r="AN296" s="78"/>
      <c r="AO296" s="64">
        <f t="shared" si="662"/>
        <v>0</v>
      </c>
      <c r="AP296" s="79"/>
      <c r="AQ296" s="78"/>
      <c r="AR296" s="64">
        <f t="shared" si="663"/>
        <v>0</v>
      </c>
      <c r="AS296" s="79"/>
      <c r="AT296" s="78"/>
      <c r="AU296" s="64">
        <f t="shared" si="664"/>
        <v>0</v>
      </c>
      <c r="AV296" s="79"/>
      <c r="AW296" s="78"/>
      <c r="AX296" s="64">
        <f t="shared" si="665"/>
        <v>0</v>
      </c>
      <c r="AY296" s="79"/>
      <c r="AZ296" s="76"/>
      <c r="BA296" s="68" t="s">
        <v>40</v>
      </c>
    </row>
    <row r="297" spans="1:53">
      <c r="A297" s="738"/>
      <c r="B297" s="734"/>
      <c r="C297" s="735"/>
      <c r="D297" s="736"/>
      <c r="E297" s="740"/>
      <c r="F297" s="75" t="s">
        <v>42</v>
      </c>
      <c r="G297" s="78"/>
      <c r="H297" s="64">
        <f t="shared" si="651"/>
        <v>0</v>
      </c>
      <c r="I297" s="79"/>
      <c r="J297" s="78"/>
      <c r="K297" s="64">
        <f t="shared" si="652"/>
        <v>0</v>
      </c>
      <c r="L297" s="79"/>
      <c r="M297" s="78"/>
      <c r="N297" s="64">
        <f t="shared" si="653"/>
        <v>0</v>
      </c>
      <c r="O297" s="79"/>
      <c r="P297" s="78"/>
      <c r="Q297" s="64">
        <f t="shared" si="654"/>
        <v>0</v>
      </c>
      <c r="R297" s="79"/>
      <c r="S297" s="78"/>
      <c r="T297" s="64">
        <f t="shared" si="655"/>
        <v>0</v>
      </c>
      <c r="U297" s="79"/>
      <c r="V297" s="78"/>
      <c r="W297" s="64">
        <f t="shared" si="656"/>
        <v>0</v>
      </c>
      <c r="X297" s="93"/>
      <c r="Y297" s="78"/>
      <c r="Z297" s="64">
        <f t="shared" si="657"/>
        <v>0</v>
      </c>
      <c r="AA297" s="79"/>
      <c r="AB297" s="78"/>
      <c r="AC297" s="64">
        <f t="shared" si="658"/>
        <v>0</v>
      </c>
      <c r="AD297" s="93"/>
      <c r="AE297" s="78"/>
      <c r="AF297" s="64">
        <f t="shared" si="659"/>
        <v>0</v>
      </c>
      <c r="AG297" s="93"/>
      <c r="AH297" s="78"/>
      <c r="AI297" s="64">
        <f t="shared" si="660"/>
        <v>0</v>
      </c>
      <c r="AJ297" s="79"/>
      <c r="AK297" s="78"/>
      <c r="AL297" s="64">
        <f t="shared" si="661"/>
        <v>0</v>
      </c>
      <c r="AM297" s="79"/>
      <c r="AN297" s="78"/>
      <c r="AO297" s="64">
        <f t="shared" si="662"/>
        <v>0</v>
      </c>
      <c r="AP297" s="79"/>
      <c r="AQ297" s="78"/>
      <c r="AR297" s="64">
        <f t="shared" si="663"/>
        <v>0</v>
      </c>
      <c r="AS297" s="79"/>
      <c r="AT297" s="78"/>
      <c r="AU297" s="64">
        <f t="shared" si="664"/>
        <v>0</v>
      </c>
      <c r="AV297" s="79"/>
      <c r="AW297" s="78"/>
      <c r="AX297" s="64">
        <f t="shared" si="665"/>
        <v>0</v>
      </c>
      <c r="AY297" s="79"/>
      <c r="AZ297" s="76"/>
      <c r="BA297" s="67">
        <f>SUM(I292:I297,L292:L297,O292:O297,R292:R297,U292:U297,X292:X297,AA292:AA297,AD292:AD297,AG292:AG297,AJ292:AJ297,AM292:AM297,AP292:AP297,AS292:AS297)</f>
        <v>586035</v>
      </c>
    </row>
    <row r="298" spans="1:53" ht="15" customHeight="1">
      <c r="A298" s="477" t="s">
        <v>24</v>
      </c>
      <c r="B298" s="467" t="s">
        <v>20</v>
      </c>
      <c r="C298" s="467" t="s">
        <v>21</v>
      </c>
      <c r="D298" s="467" t="s">
        <v>212</v>
      </c>
      <c r="E298" s="467" t="s">
        <v>23</v>
      </c>
      <c r="F298" s="480" t="s">
        <v>25</v>
      </c>
      <c r="G298" s="459" t="s">
        <v>26</v>
      </c>
      <c r="H298" s="449" t="s">
        <v>27</v>
      </c>
      <c r="I298" s="451" t="s">
        <v>28</v>
      </c>
      <c r="J298" s="459" t="s">
        <v>26</v>
      </c>
      <c r="K298" s="449" t="s">
        <v>27</v>
      </c>
      <c r="L298" s="451" t="s">
        <v>28</v>
      </c>
      <c r="M298" s="459" t="s">
        <v>26</v>
      </c>
      <c r="N298" s="449" t="s">
        <v>27</v>
      </c>
      <c r="O298" s="451" t="s">
        <v>28</v>
      </c>
      <c r="P298" s="459" t="s">
        <v>26</v>
      </c>
      <c r="Q298" s="449" t="s">
        <v>27</v>
      </c>
      <c r="R298" s="451" t="s">
        <v>28</v>
      </c>
      <c r="S298" s="459" t="s">
        <v>26</v>
      </c>
      <c r="T298" s="449" t="s">
        <v>27</v>
      </c>
      <c r="U298" s="451" t="s">
        <v>28</v>
      </c>
      <c r="V298" s="459" t="s">
        <v>26</v>
      </c>
      <c r="W298" s="449" t="s">
        <v>27</v>
      </c>
      <c r="X298" s="473" t="s">
        <v>28</v>
      </c>
      <c r="Y298" s="459" t="s">
        <v>26</v>
      </c>
      <c r="Z298" s="449" t="s">
        <v>27</v>
      </c>
      <c r="AA298" s="451" t="s">
        <v>28</v>
      </c>
      <c r="AB298" s="459" t="s">
        <v>26</v>
      </c>
      <c r="AC298" s="449" t="s">
        <v>27</v>
      </c>
      <c r="AD298" s="451" t="s">
        <v>28</v>
      </c>
      <c r="AE298" s="459" t="s">
        <v>26</v>
      </c>
      <c r="AF298" s="449" t="s">
        <v>27</v>
      </c>
      <c r="AG298" s="451" t="s">
        <v>28</v>
      </c>
      <c r="AH298" s="459" t="s">
        <v>26</v>
      </c>
      <c r="AI298" s="449" t="s">
        <v>27</v>
      </c>
      <c r="AJ298" s="451" t="s">
        <v>28</v>
      </c>
      <c r="AK298" s="459" t="s">
        <v>26</v>
      </c>
      <c r="AL298" s="449" t="s">
        <v>27</v>
      </c>
      <c r="AM298" s="451" t="s">
        <v>28</v>
      </c>
      <c r="AN298" s="459" t="s">
        <v>26</v>
      </c>
      <c r="AO298" s="449" t="s">
        <v>27</v>
      </c>
      <c r="AP298" s="451" t="s">
        <v>28</v>
      </c>
      <c r="AQ298" s="459" t="s">
        <v>26</v>
      </c>
      <c r="AR298" s="449" t="s">
        <v>27</v>
      </c>
      <c r="AS298" s="451" t="s">
        <v>28</v>
      </c>
      <c r="AT298" s="459" t="s">
        <v>26</v>
      </c>
      <c r="AU298" s="449" t="s">
        <v>27</v>
      </c>
      <c r="AV298" s="451" t="s">
        <v>28</v>
      </c>
      <c r="AW298" s="459" t="s">
        <v>26</v>
      </c>
      <c r="AX298" s="449" t="s">
        <v>27</v>
      </c>
      <c r="AY298" s="451" t="s">
        <v>28</v>
      </c>
      <c r="AZ298" s="475" t="s">
        <v>26</v>
      </c>
      <c r="BA298" s="482" t="s">
        <v>29</v>
      </c>
    </row>
    <row r="299" spans="1:53" ht="15" customHeight="1">
      <c r="A299" s="626" t="s">
        <v>215</v>
      </c>
      <c r="B299" s="610" t="s">
        <v>406</v>
      </c>
      <c r="C299" s="612">
        <v>2628</v>
      </c>
      <c r="D299" s="614" t="s">
        <v>407</v>
      </c>
      <c r="E299" s="628" t="s">
        <v>408</v>
      </c>
      <c r="F299" s="75" t="s">
        <v>33</v>
      </c>
      <c r="G299" s="78"/>
      <c r="H299" s="64">
        <f t="shared" ref="H299:H304" si="666">G299-I299</f>
        <v>0</v>
      </c>
      <c r="I299" s="79"/>
      <c r="J299" s="78"/>
      <c r="K299" s="64">
        <f t="shared" ref="K299:K304" si="667">J299-L299</f>
        <v>0</v>
      </c>
      <c r="L299" s="79"/>
      <c r="M299" s="78"/>
      <c r="N299" s="64">
        <f t="shared" ref="N299:N304" si="668">M299-O299</f>
        <v>0</v>
      </c>
      <c r="O299" s="79"/>
      <c r="P299" s="78"/>
      <c r="Q299" s="64">
        <f t="shared" ref="Q299:Q304" si="669">P299-R299</f>
        <v>0</v>
      </c>
      <c r="R299" s="79"/>
      <c r="S299" s="78"/>
      <c r="T299" s="64">
        <f t="shared" ref="T299:T304" si="670">S299-U299</f>
        <v>0</v>
      </c>
      <c r="U299" s="79"/>
      <c r="V299" s="78"/>
      <c r="W299" s="64">
        <f t="shared" ref="W299:W304" si="671">V299-X299</f>
        <v>0</v>
      </c>
      <c r="X299" s="93"/>
      <c r="Y299" s="78"/>
      <c r="Z299" s="64">
        <f t="shared" ref="Z299:Z304" si="672">Y299-AA299</f>
        <v>0</v>
      </c>
      <c r="AA299" s="79"/>
      <c r="AB299" s="78"/>
      <c r="AC299" s="64">
        <f t="shared" ref="AC299:AC304" si="673">AB299-AD299</f>
        <v>0</v>
      </c>
      <c r="AD299" s="79"/>
      <c r="AE299" s="78"/>
      <c r="AF299" s="64">
        <f t="shared" ref="AF299:AF304" si="674">AE299-AG299</f>
        <v>0</v>
      </c>
      <c r="AG299" s="79"/>
      <c r="AH299" s="78"/>
      <c r="AI299" s="64">
        <f t="shared" ref="AI299:AI304" si="675">AH299-AJ299</f>
        <v>0</v>
      </c>
      <c r="AJ299" s="79"/>
      <c r="AK299" s="78"/>
      <c r="AL299" s="64">
        <f t="shared" ref="AL299:AL304" si="676">AK299-AM299</f>
        <v>0</v>
      </c>
      <c r="AM299" s="79"/>
      <c r="AN299" s="78"/>
      <c r="AO299" s="64">
        <f t="shared" ref="AO299:AO304" si="677">AN299-AP299</f>
        <v>0</v>
      </c>
      <c r="AP299" s="79"/>
      <c r="AQ299" s="78"/>
      <c r="AR299" s="64">
        <f t="shared" ref="AR299:AR304" si="678">AQ299-AS299</f>
        <v>0</v>
      </c>
      <c r="AS299" s="79"/>
      <c r="AT299" s="78"/>
      <c r="AU299" s="64">
        <f t="shared" ref="AU299:AU304" si="679">AT299-AV299</f>
        <v>0</v>
      </c>
      <c r="AV299" s="79"/>
      <c r="AW299" s="78"/>
      <c r="AX299" s="64">
        <f t="shared" ref="AX299:AX304" si="680">AW299-AY299</f>
        <v>0</v>
      </c>
      <c r="AY299" s="79"/>
      <c r="AZ299" s="76"/>
      <c r="BA299" s="66" t="s">
        <v>34</v>
      </c>
    </row>
    <row r="300" spans="1:53">
      <c r="A300" s="627"/>
      <c r="B300" s="611"/>
      <c r="C300" s="613"/>
      <c r="D300" s="615"/>
      <c r="E300" s="629"/>
      <c r="F300" s="75" t="s">
        <v>35</v>
      </c>
      <c r="G300" s="78"/>
      <c r="H300" s="64">
        <f t="shared" si="666"/>
        <v>0</v>
      </c>
      <c r="I300" s="79"/>
      <c r="J300" s="78"/>
      <c r="K300" s="64">
        <f t="shared" si="667"/>
        <v>0</v>
      </c>
      <c r="L300" s="79"/>
      <c r="M300" s="78"/>
      <c r="N300" s="64">
        <f t="shared" si="668"/>
        <v>0</v>
      </c>
      <c r="O300" s="79"/>
      <c r="P300" s="78"/>
      <c r="Q300" s="64">
        <f t="shared" si="669"/>
        <v>0</v>
      </c>
      <c r="R300" s="79"/>
      <c r="S300" s="78"/>
      <c r="T300" s="64">
        <f t="shared" si="670"/>
        <v>0</v>
      </c>
      <c r="U300" s="79"/>
      <c r="V300" s="78"/>
      <c r="W300" s="64">
        <f t="shared" si="671"/>
        <v>0</v>
      </c>
      <c r="X300" s="93"/>
      <c r="Y300" s="78"/>
      <c r="Z300" s="64">
        <f t="shared" si="672"/>
        <v>0</v>
      </c>
      <c r="AA300" s="79"/>
      <c r="AB300" s="78"/>
      <c r="AC300" s="64">
        <f t="shared" si="673"/>
        <v>0</v>
      </c>
      <c r="AD300" s="79"/>
      <c r="AE300" s="78"/>
      <c r="AF300" s="64">
        <f t="shared" si="674"/>
        <v>0</v>
      </c>
      <c r="AG300" s="79"/>
      <c r="AH300" s="78"/>
      <c r="AI300" s="64">
        <f t="shared" si="675"/>
        <v>0</v>
      </c>
      <c r="AJ300" s="79"/>
      <c r="AK300" s="78"/>
      <c r="AL300" s="64">
        <f t="shared" si="676"/>
        <v>0</v>
      </c>
      <c r="AM300" s="79"/>
      <c r="AN300" s="78"/>
      <c r="AO300" s="64">
        <f t="shared" si="677"/>
        <v>0</v>
      </c>
      <c r="AP300" s="79"/>
      <c r="AQ300" s="78"/>
      <c r="AR300" s="64">
        <f t="shared" si="678"/>
        <v>0</v>
      </c>
      <c r="AS300" s="79"/>
      <c r="AT300" s="78"/>
      <c r="AU300" s="64">
        <f t="shared" si="679"/>
        <v>0</v>
      </c>
      <c r="AV300" s="79"/>
      <c r="AW300" s="78"/>
      <c r="AX300" s="64">
        <f t="shared" si="680"/>
        <v>0</v>
      </c>
      <c r="AY300" s="79"/>
      <c r="AZ300" s="76"/>
      <c r="BA300" s="67">
        <f>SUM(G299:G304,J299:J304,M299:M304,P299:P304,S299:S304,V299:V304,Y299:Y304,AB299:AB304,AE299:AE304,AH299:AH304,AK299:AK304,AZ299:AZ304,AN299:AN304,AQ299:AQ304)</f>
        <v>672595</v>
      </c>
    </row>
    <row r="301" spans="1:53">
      <c r="A301" s="627"/>
      <c r="B301" s="611"/>
      <c r="C301" s="613"/>
      <c r="D301" s="615"/>
      <c r="E301" s="629"/>
      <c r="F301" s="75" t="s">
        <v>36</v>
      </c>
      <c r="G301" s="78"/>
      <c r="H301" s="64">
        <f t="shared" si="666"/>
        <v>0</v>
      </c>
      <c r="I301" s="79"/>
      <c r="J301" s="78"/>
      <c r="K301" s="64">
        <f t="shared" si="667"/>
        <v>0</v>
      </c>
      <c r="L301" s="79"/>
      <c r="M301" s="78"/>
      <c r="N301" s="64">
        <f t="shared" si="668"/>
        <v>0</v>
      </c>
      <c r="O301" s="79"/>
      <c r="P301" s="78"/>
      <c r="Q301" s="64">
        <f t="shared" si="669"/>
        <v>0</v>
      </c>
      <c r="R301" s="79"/>
      <c r="S301" s="78"/>
      <c r="T301" s="64">
        <f t="shared" si="670"/>
        <v>0</v>
      </c>
      <c r="U301" s="79"/>
      <c r="V301" s="78"/>
      <c r="W301" s="64">
        <f t="shared" si="671"/>
        <v>0</v>
      </c>
      <c r="X301" s="93"/>
      <c r="Y301" s="131">
        <v>416195</v>
      </c>
      <c r="Z301" s="132">
        <f t="shared" si="672"/>
        <v>0</v>
      </c>
      <c r="AA301" s="93">
        <v>416195</v>
      </c>
      <c r="AB301" s="78"/>
      <c r="AC301" s="64">
        <f t="shared" si="673"/>
        <v>0</v>
      </c>
      <c r="AD301" s="79"/>
      <c r="AE301" s="78"/>
      <c r="AF301" s="64">
        <f t="shared" si="674"/>
        <v>0</v>
      </c>
      <c r="AG301" s="79"/>
      <c r="AH301" s="78"/>
      <c r="AI301" s="64">
        <f t="shared" si="675"/>
        <v>0</v>
      </c>
      <c r="AJ301" s="79"/>
      <c r="AK301" s="78"/>
      <c r="AL301" s="64">
        <f t="shared" si="676"/>
        <v>0</v>
      </c>
      <c r="AM301" s="79"/>
      <c r="AN301" s="78"/>
      <c r="AO301" s="64">
        <f t="shared" si="677"/>
        <v>0</v>
      </c>
      <c r="AP301" s="79"/>
      <c r="AQ301" s="78"/>
      <c r="AR301" s="64">
        <f t="shared" si="678"/>
        <v>0</v>
      </c>
      <c r="AS301" s="79"/>
      <c r="AT301" s="78"/>
      <c r="AU301" s="64">
        <f t="shared" si="679"/>
        <v>0</v>
      </c>
      <c r="AV301" s="79"/>
      <c r="AW301" s="78"/>
      <c r="AX301" s="64">
        <f t="shared" si="680"/>
        <v>0</v>
      </c>
      <c r="AY301" s="79"/>
      <c r="AZ301" s="76"/>
      <c r="BA301" s="68" t="s">
        <v>37</v>
      </c>
    </row>
    <row r="302" spans="1:53">
      <c r="A302" s="627"/>
      <c r="B302" s="611"/>
      <c r="C302" s="613"/>
      <c r="D302" s="615"/>
      <c r="E302" s="629"/>
      <c r="F302" s="75" t="s">
        <v>38</v>
      </c>
      <c r="G302" s="78"/>
      <c r="H302" s="64">
        <f t="shared" si="666"/>
        <v>0</v>
      </c>
      <c r="I302" s="79"/>
      <c r="J302" s="78"/>
      <c r="K302" s="64">
        <f t="shared" si="667"/>
        <v>0</v>
      </c>
      <c r="L302" s="79"/>
      <c r="M302" s="78"/>
      <c r="N302" s="64">
        <f t="shared" si="668"/>
        <v>0</v>
      </c>
      <c r="O302" s="79"/>
      <c r="P302" s="78"/>
      <c r="Q302" s="64">
        <f t="shared" si="669"/>
        <v>0</v>
      </c>
      <c r="R302" s="79"/>
      <c r="S302" s="78"/>
      <c r="T302" s="64">
        <f t="shared" si="670"/>
        <v>0</v>
      </c>
      <c r="U302" s="79"/>
      <c r="V302" s="78"/>
      <c r="W302" s="64">
        <f t="shared" si="671"/>
        <v>0</v>
      </c>
      <c r="X302" s="93"/>
      <c r="Y302" s="78"/>
      <c r="Z302" s="64">
        <f t="shared" si="672"/>
        <v>0</v>
      </c>
      <c r="AA302" s="79"/>
      <c r="AB302" s="78"/>
      <c r="AC302" s="64">
        <f t="shared" si="673"/>
        <v>0</v>
      </c>
      <c r="AD302" s="79"/>
      <c r="AE302" s="131">
        <v>111200</v>
      </c>
      <c r="AF302" s="132">
        <f t="shared" si="674"/>
        <v>0</v>
      </c>
      <c r="AG302" s="79">
        <f>100080+11120</f>
        <v>111200</v>
      </c>
      <c r="AH302" s="78"/>
      <c r="AI302" s="64">
        <f t="shared" si="675"/>
        <v>0</v>
      </c>
      <c r="AJ302" s="79"/>
      <c r="AK302" s="78"/>
      <c r="AL302" s="64">
        <f t="shared" si="676"/>
        <v>0</v>
      </c>
      <c r="AM302" s="79"/>
      <c r="AN302" s="78"/>
      <c r="AO302" s="64">
        <f t="shared" si="677"/>
        <v>0</v>
      </c>
      <c r="AP302" s="79"/>
      <c r="AQ302" s="78"/>
      <c r="AR302" s="64">
        <f t="shared" si="678"/>
        <v>0</v>
      </c>
      <c r="AS302" s="79"/>
      <c r="AT302" s="78"/>
      <c r="AU302" s="64">
        <f t="shared" si="679"/>
        <v>0</v>
      </c>
      <c r="AV302" s="79"/>
      <c r="AW302" s="78"/>
      <c r="AX302" s="64">
        <f t="shared" si="680"/>
        <v>0</v>
      </c>
      <c r="AY302" s="79"/>
      <c r="AZ302" s="76"/>
      <c r="BA302" s="67">
        <f>SUM(H299:H304,K299:K304,N299:N304,Q299:Q304,T299:T304,W299:W304,Z299:Z304,AC299:AC304,AF299:AF304,AI299:AI304,AL299:AL304,AO299:AO304,AR299:AR304)</f>
        <v>145200</v>
      </c>
    </row>
    <row r="303" spans="1:53">
      <c r="A303" s="627"/>
      <c r="B303" s="611"/>
      <c r="C303" s="613"/>
      <c r="D303" s="615"/>
      <c r="E303" s="629"/>
      <c r="F303" s="75" t="s">
        <v>39</v>
      </c>
      <c r="G303" s="78"/>
      <c r="H303" s="64">
        <f t="shared" si="666"/>
        <v>0</v>
      </c>
      <c r="I303" s="79"/>
      <c r="J303" s="78"/>
      <c r="K303" s="64">
        <f t="shared" si="667"/>
        <v>0</v>
      </c>
      <c r="L303" s="79"/>
      <c r="M303" s="78"/>
      <c r="N303" s="64">
        <f t="shared" si="668"/>
        <v>0</v>
      </c>
      <c r="O303" s="79"/>
      <c r="P303" s="78"/>
      <c r="Q303" s="64">
        <f t="shared" si="669"/>
        <v>0</v>
      </c>
      <c r="R303" s="79"/>
      <c r="S303" s="78"/>
      <c r="T303" s="64">
        <f t="shared" si="670"/>
        <v>0</v>
      </c>
      <c r="U303" s="79"/>
      <c r="V303" s="78"/>
      <c r="W303" s="64">
        <f t="shared" si="671"/>
        <v>0</v>
      </c>
      <c r="X303" s="93"/>
      <c r="Y303" s="78"/>
      <c r="Z303" s="64">
        <f t="shared" si="672"/>
        <v>0</v>
      </c>
      <c r="AA303" s="79"/>
      <c r="AB303" s="78"/>
      <c r="AC303" s="64">
        <f t="shared" si="673"/>
        <v>0</v>
      </c>
      <c r="AD303" s="79"/>
      <c r="AE303" s="78"/>
      <c r="AF303" s="64">
        <f t="shared" si="674"/>
        <v>0</v>
      </c>
      <c r="AG303" s="79"/>
      <c r="AH303" s="78"/>
      <c r="AI303" s="64">
        <f t="shared" si="675"/>
        <v>0</v>
      </c>
      <c r="AJ303" s="79"/>
      <c r="AK303" s="78">
        <v>145200</v>
      </c>
      <c r="AL303" s="64">
        <f t="shared" si="676"/>
        <v>145200</v>
      </c>
      <c r="AM303" s="79"/>
      <c r="AN303" s="78"/>
      <c r="AO303" s="64">
        <f t="shared" si="677"/>
        <v>0</v>
      </c>
      <c r="AP303" s="79"/>
      <c r="AQ303" s="78"/>
      <c r="AR303" s="64">
        <f t="shared" si="678"/>
        <v>0</v>
      </c>
      <c r="AS303" s="79"/>
      <c r="AT303" s="78"/>
      <c r="AU303" s="64">
        <f t="shared" si="679"/>
        <v>0</v>
      </c>
      <c r="AV303" s="79"/>
      <c r="AW303" s="78"/>
      <c r="AX303" s="64">
        <f t="shared" si="680"/>
        <v>0</v>
      </c>
      <c r="AY303" s="79"/>
      <c r="AZ303" s="76"/>
      <c r="BA303" s="68" t="s">
        <v>40</v>
      </c>
    </row>
    <row r="304" spans="1:53">
      <c r="A304" s="738"/>
      <c r="B304" s="734"/>
      <c r="C304" s="735"/>
      <c r="D304" s="736"/>
      <c r="E304" s="740"/>
      <c r="F304" s="75" t="s">
        <v>42</v>
      </c>
      <c r="G304" s="78"/>
      <c r="H304" s="64">
        <f t="shared" si="666"/>
        <v>0</v>
      </c>
      <c r="I304" s="79"/>
      <c r="J304" s="78"/>
      <c r="K304" s="64">
        <f t="shared" si="667"/>
        <v>0</v>
      </c>
      <c r="L304" s="79"/>
      <c r="M304" s="78"/>
      <c r="N304" s="64">
        <f t="shared" si="668"/>
        <v>0</v>
      </c>
      <c r="O304" s="79"/>
      <c r="P304" s="78"/>
      <c r="Q304" s="64">
        <f t="shared" si="669"/>
        <v>0</v>
      </c>
      <c r="R304" s="79"/>
      <c r="S304" s="78"/>
      <c r="T304" s="64">
        <f t="shared" si="670"/>
        <v>0</v>
      </c>
      <c r="U304" s="79"/>
      <c r="V304" s="78"/>
      <c r="W304" s="64">
        <f t="shared" si="671"/>
        <v>0</v>
      </c>
      <c r="X304" s="93"/>
      <c r="Y304" s="78"/>
      <c r="Z304" s="64">
        <f t="shared" si="672"/>
        <v>0</v>
      </c>
      <c r="AA304" s="79"/>
      <c r="AB304" s="78"/>
      <c r="AC304" s="64">
        <f t="shared" si="673"/>
        <v>0</v>
      </c>
      <c r="AD304" s="93"/>
      <c r="AE304" s="78"/>
      <c r="AF304" s="64">
        <f t="shared" si="674"/>
        <v>0</v>
      </c>
      <c r="AG304" s="93"/>
      <c r="AH304" s="78"/>
      <c r="AI304" s="64">
        <f t="shared" si="675"/>
        <v>0</v>
      </c>
      <c r="AJ304" s="79"/>
      <c r="AK304" s="78"/>
      <c r="AL304" s="64">
        <f t="shared" si="676"/>
        <v>0</v>
      </c>
      <c r="AM304" s="79"/>
      <c r="AN304" s="78"/>
      <c r="AO304" s="64">
        <f t="shared" si="677"/>
        <v>0</v>
      </c>
      <c r="AP304" s="79"/>
      <c r="AQ304" s="78"/>
      <c r="AR304" s="64">
        <f t="shared" si="678"/>
        <v>0</v>
      </c>
      <c r="AS304" s="79"/>
      <c r="AT304" s="78"/>
      <c r="AU304" s="64">
        <f t="shared" si="679"/>
        <v>0</v>
      </c>
      <c r="AV304" s="79"/>
      <c r="AW304" s="78"/>
      <c r="AX304" s="64">
        <f t="shared" si="680"/>
        <v>0</v>
      </c>
      <c r="AY304" s="79"/>
      <c r="AZ304" s="76"/>
      <c r="BA304" s="67">
        <f>SUM(I299:I304,L299:L304,O299:O304,R299:R304,U299:U304,X299:X304,AA299:AA304,AD299:AD304,AG299:AG304,AJ299:AJ304,AM299:AM304,AP299:AP304,AS299:AS304)</f>
        <v>527395</v>
      </c>
    </row>
    <row r="305" spans="1:53" ht="15" customHeight="1">
      <c r="A305" s="477" t="s">
        <v>24</v>
      </c>
      <c r="B305" s="467" t="s">
        <v>20</v>
      </c>
      <c r="C305" s="467" t="s">
        <v>21</v>
      </c>
      <c r="D305" s="467" t="s">
        <v>212</v>
      </c>
      <c r="E305" s="467" t="s">
        <v>23</v>
      </c>
      <c r="F305" s="480" t="s">
        <v>25</v>
      </c>
      <c r="G305" s="459" t="s">
        <v>26</v>
      </c>
      <c r="H305" s="449" t="s">
        <v>27</v>
      </c>
      <c r="I305" s="451" t="s">
        <v>28</v>
      </c>
      <c r="J305" s="459" t="s">
        <v>26</v>
      </c>
      <c r="K305" s="449" t="s">
        <v>27</v>
      </c>
      <c r="L305" s="451" t="s">
        <v>28</v>
      </c>
      <c r="M305" s="459" t="s">
        <v>26</v>
      </c>
      <c r="N305" s="449" t="s">
        <v>27</v>
      </c>
      <c r="O305" s="451" t="s">
        <v>28</v>
      </c>
      <c r="P305" s="459" t="s">
        <v>26</v>
      </c>
      <c r="Q305" s="449" t="s">
        <v>27</v>
      </c>
      <c r="R305" s="451" t="s">
        <v>28</v>
      </c>
      <c r="S305" s="459" t="s">
        <v>26</v>
      </c>
      <c r="T305" s="449" t="s">
        <v>27</v>
      </c>
      <c r="U305" s="451" t="s">
        <v>28</v>
      </c>
      <c r="V305" s="459" t="s">
        <v>26</v>
      </c>
      <c r="W305" s="449" t="s">
        <v>27</v>
      </c>
      <c r="X305" s="473" t="s">
        <v>28</v>
      </c>
      <c r="Y305" s="459" t="s">
        <v>26</v>
      </c>
      <c r="Z305" s="449" t="s">
        <v>27</v>
      </c>
      <c r="AA305" s="451" t="s">
        <v>28</v>
      </c>
      <c r="AB305" s="459" t="s">
        <v>26</v>
      </c>
      <c r="AC305" s="449" t="s">
        <v>27</v>
      </c>
      <c r="AD305" s="451" t="s">
        <v>28</v>
      </c>
      <c r="AE305" s="459" t="s">
        <v>26</v>
      </c>
      <c r="AF305" s="449" t="s">
        <v>27</v>
      </c>
      <c r="AG305" s="451" t="s">
        <v>28</v>
      </c>
      <c r="AH305" s="459" t="s">
        <v>26</v>
      </c>
      <c r="AI305" s="449" t="s">
        <v>27</v>
      </c>
      <c r="AJ305" s="451" t="s">
        <v>28</v>
      </c>
      <c r="AK305" s="459" t="s">
        <v>26</v>
      </c>
      <c r="AL305" s="449" t="s">
        <v>27</v>
      </c>
      <c r="AM305" s="451" t="s">
        <v>28</v>
      </c>
      <c r="AN305" s="459" t="s">
        <v>26</v>
      </c>
      <c r="AO305" s="449" t="s">
        <v>27</v>
      </c>
      <c r="AP305" s="451" t="s">
        <v>28</v>
      </c>
      <c r="AQ305" s="459" t="s">
        <v>26</v>
      </c>
      <c r="AR305" s="449" t="s">
        <v>27</v>
      </c>
      <c r="AS305" s="451" t="s">
        <v>28</v>
      </c>
      <c r="AT305" s="459" t="s">
        <v>26</v>
      </c>
      <c r="AU305" s="449" t="s">
        <v>27</v>
      </c>
      <c r="AV305" s="451" t="s">
        <v>28</v>
      </c>
      <c r="AW305" s="459" t="s">
        <v>26</v>
      </c>
      <c r="AX305" s="449" t="s">
        <v>27</v>
      </c>
      <c r="AY305" s="451" t="s">
        <v>28</v>
      </c>
      <c r="AZ305" s="475" t="s">
        <v>26</v>
      </c>
      <c r="BA305" s="482" t="s">
        <v>29</v>
      </c>
    </row>
    <row r="306" spans="1:53" ht="15" customHeight="1">
      <c r="A306" s="626" t="s">
        <v>215</v>
      </c>
      <c r="B306" s="610" t="s">
        <v>409</v>
      </c>
      <c r="C306" s="612">
        <v>2629</v>
      </c>
      <c r="D306" s="614" t="s">
        <v>399</v>
      </c>
      <c r="E306" s="628" t="s">
        <v>410</v>
      </c>
      <c r="F306" s="75" t="s">
        <v>33</v>
      </c>
      <c r="G306" s="78"/>
      <c r="H306" s="64">
        <f t="shared" ref="H306:H311" si="681">G306-I306</f>
        <v>0</v>
      </c>
      <c r="I306" s="79"/>
      <c r="J306" s="78"/>
      <c r="K306" s="64">
        <f t="shared" ref="K306:K311" si="682">J306-L306</f>
        <v>0</v>
      </c>
      <c r="L306" s="79"/>
      <c r="M306" s="78"/>
      <c r="N306" s="64">
        <f t="shared" ref="N306:N311" si="683">M306-O306</f>
        <v>0</v>
      </c>
      <c r="O306" s="79"/>
      <c r="P306" s="78"/>
      <c r="Q306" s="64">
        <f t="shared" ref="Q306:Q311" si="684">P306-R306</f>
        <v>0</v>
      </c>
      <c r="R306" s="79"/>
      <c r="S306" s="78"/>
      <c r="T306" s="64">
        <f t="shared" ref="T306:T311" si="685">S306-U306</f>
        <v>0</v>
      </c>
      <c r="U306" s="79"/>
      <c r="V306" s="78"/>
      <c r="W306" s="64">
        <f t="shared" ref="W306:W311" si="686">V306-X306</f>
        <v>0</v>
      </c>
      <c r="X306" s="93"/>
      <c r="Y306" s="78"/>
      <c r="Z306" s="64">
        <f t="shared" ref="Z306:Z311" si="687">Y306-AA306</f>
        <v>0</v>
      </c>
      <c r="AA306" s="79"/>
      <c r="AB306" s="78"/>
      <c r="AC306" s="64">
        <f t="shared" ref="AC306:AC311" si="688">AB306-AD306</f>
        <v>0</v>
      </c>
      <c r="AD306" s="79"/>
      <c r="AE306" s="78"/>
      <c r="AF306" s="64">
        <f t="shared" ref="AF306:AF311" si="689">AE306-AG306</f>
        <v>0</v>
      </c>
      <c r="AG306" s="79"/>
      <c r="AH306" s="78"/>
      <c r="AI306" s="64">
        <f t="shared" ref="AI306:AI311" si="690">AH306-AJ306</f>
        <v>0</v>
      </c>
      <c r="AJ306" s="79"/>
      <c r="AK306" s="78"/>
      <c r="AL306" s="64">
        <f t="shared" ref="AL306:AL311" si="691">AK306-AM306</f>
        <v>0</v>
      </c>
      <c r="AM306" s="79"/>
      <c r="AN306" s="78"/>
      <c r="AO306" s="64">
        <f t="shared" ref="AO306:AO311" si="692">AN306-AP306</f>
        <v>0</v>
      </c>
      <c r="AP306" s="79"/>
      <c r="AQ306" s="78"/>
      <c r="AR306" s="64">
        <f t="shared" ref="AR306:AR311" si="693">AQ306-AS306</f>
        <v>0</v>
      </c>
      <c r="AS306" s="79"/>
      <c r="AT306" s="78"/>
      <c r="AU306" s="64">
        <f t="shared" ref="AU306:AU311" si="694">AT306-AV306</f>
        <v>0</v>
      </c>
      <c r="AV306" s="79"/>
      <c r="AW306" s="78"/>
      <c r="AX306" s="64">
        <f t="shared" ref="AX306:AX311" si="695">AW306-AY306</f>
        <v>0</v>
      </c>
      <c r="AY306" s="79"/>
      <c r="AZ306" s="76"/>
      <c r="BA306" s="66" t="s">
        <v>34</v>
      </c>
    </row>
    <row r="307" spans="1:53">
      <c r="A307" s="627"/>
      <c r="B307" s="611"/>
      <c r="C307" s="613"/>
      <c r="D307" s="615"/>
      <c r="E307" s="629"/>
      <c r="F307" s="75" t="s">
        <v>35</v>
      </c>
      <c r="G307" s="78"/>
      <c r="H307" s="64">
        <f t="shared" si="681"/>
        <v>0</v>
      </c>
      <c r="I307" s="79"/>
      <c r="J307" s="78"/>
      <c r="K307" s="64">
        <f t="shared" si="682"/>
        <v>0</v>
      </c>
      <c r="L307" s="79"/>
      <c r="M307" s="78"/>
      <c r="N307" s="64">
        <f t="shared" si="683"/>
        <v>0</v>
      </c>
      <c r="O307" s="79"/>
      <c r="P307" s="78"/>
      <c r="Q307" s="64">
        <f t="shared" si="684"/>
        <v>0</v>
      </c>
      <c r="R307" s="79"/>
      <c r="S307" s="78"/>
      <c r="T307" s="64">
        <f t="shared" si="685"/>
        <v>0</v>
      </c>
      <c r="U307" s="79"/>
      <c r="V307" s="78"/>
      <c r="W307" s="64">
        <f t="shared" si="686"/>
        <v>0</v>
      </c>
      <c r="X307" s="93"/>
      <c r="Y307" s="78"/>
      <c r="Z307" s="64">
        <f t="shared" si="687"/>
        <v>0</v>
      </c>
      <c r="AA307" s="79"/>
      <c r="AB307" s="78"/>
      <c r="AC307" s="64">
        <f t="shared" si="688"/>
        <v>0</v>
      </c>
      <c r="AD307" s="79"/>
      <c r="AE307" s="78"/>
      <c r="AF307" s="64">
        <f t="shared" si="689"/>
        <v>0</v>
      </c>
      <c r="AG307" s="79"/>
      <c r="AH307" s="78"/>
      <c r="AI307" s="64">
        <f t="shared" si="690"/>
        <v>0</v>
      </c>
      <c r="AJ307" s="79"/>
      <c r="AK307" s="78"/>
      <c r="AL307" s="64">
        <f t="shared" si="691"/>
        <v>0</v>
      </c>
      <c r="AM307" s="79"/>
      <c r="AN307" s="78"/>
      <c r="AO307" s="64">
        <f t="shared" si="692"/>
        <v>0</v>
      </c>
      <c r="AP307" s="79"/>
      <c r="AQ307" s="78"/>
      <c r="AR307" s="64">
        <f t="shared" si="693"/>
        <v>0</v>
      </c>
      <c r="AS307" s="79"/>
      <c r="AT307" s="78"/>
      <c r="AU307" s="64">
        <f t="shared" si="694"/>
        <v>0</v>
      </c>
      <c r="AV307" s="79"/>
      <c r="AW307" s="78"/>
      <c r="AX307" s="64">
        <f t="shared" si="695"/>
        <v>0</v>
      </c>
      <c r="AY307" s="79"/>
      <c r="AZ307" s="76"/>
      <c r="BA307" s="67">
        <f>SUM(G306:G311,J306:J311,M306:M311,P306:P311,S306:S311,V306:V311,Y306:Y311,AB306:AB311,AE306:AE311,AH306:AH311,AK306:AK311,AZ306:AZ311,AN306:AN311,AQ306:AQ311)</f>
        <v>259119</v>
      </c>
    </row>
    <row r="308" spans="1:53">
      <c r="A308" s="627"/>
      <c r="B308" s="611"/>
      <c r="C308" s="613"/>
      <c r="D308" s="615"/>
      <c r="E308" s="629"/>
      <c r="F308" s="75" t="s">
        <v>36</v>
      </c>
      <c r="G308" s="78"/>
      <c r="H308" s="64">
        <f t="shared" si="681"/>
        <v>0</v>
      </c>
      <c r="I308" s="79"/>
      <c r="J308" s="78"/>
      <c r="K308" s="64">
        <f t="shared" si="682"/>
        <v>0</v>
      </c>
      <c r="L308" s="79"/>
      <c r="M308" s="78"/>
      <c r="N308" s="64">
        <f t="shared" si="683"/>
        <v>0</v>
      </c>
      <c r="O308" s="79"/>
      <c r="P308" s="78"/>
      <c r="Q308" s="64">
        <f t="shared" si="684"/>
        <v>0</v>
      </c>
      <c r="R308" s="79"/>
      <c r="S308" s="78"/>
      <c r="T308" s="64">
        <f t="shared" si="685"/>
        <v>0</v>
      </c>
      <c r="U308" s="79"/>
      <c r="V308" s="78"/>
      <c r="W308" s="64">
        <f t="shared" si="686"/>
        <v>0</v>
      </c>
      <c r="X308" s="93"/>
      <c r="Y308" s="131">
        <v>259119</v>
      </c>
      <c r="Z308" s="132">
        <f t="shared" si="687"/>
        <v>0</v>
      </c>
      <c r="AA308" s="93">
        <v>259119</v>
      </c>
      <c r="AB308" s="78"/>
      <c r="AC308" s="64">
        <f t="shared" si="688"/>
        <v>0</v>
      </c>
      <c r="AD308" s="79"/>
      <c r="AE308" s="78"/>
      <c r="AF308" s="64">
        <f t="shared" si="689"/>
        <v>0</v>
      </c>
      <c r="AG308" s="79"/>
      <c r="AH308" s="78"/>
      <c r="AI308" s="64">
        <f t="shared" si="690"/>
        <v>0</v>
      </c>
      <c r="AJ308" s="79"/>
      <c r="AK308" s="78"/>
      <c r="AL308" s="64">
        <f t="shared" si="691"/>
        <v>0</v>
      </c>
      <c r="AM308" s="79"/>
      <c r="AN308" s="78"/>
      <c r="AO308" s="64">
        <f t="shared" si="692"/>
        <v>0</v>
      </c>
      <c r="AP308" s="79"/>
      <c r="AQ308" s="78"/>
      <c r="AR308" s="64">
        <f t="shared" si="693"/>
        <v>0</v>
      </c>
      <c r="AS308" s="79"/>
      <c r="AT308" s="78"/>
      <c r="AU308" s="64">
        <f t="shared" si="694"/>
        <v>0</v>
      </c>
      <c r="AV308" s="79"/>
      <c r="AW308" s="78"/>
      <c r="AX308" s="64">
        <f t="shared" si="695"/>
        <v>0</v>
      </c>
      <c r="AY308" s="79"/>
      <c r="AZ308" s="76"/>
      <c r="BA308" s="68" t="s">
        <v>37</v>
      </c>
    </row>
    <row r="309" spans="1:53">
      <c r="A309" s="627"/>
      <c r="B309" s="611"/>
      <c r="C309" s="613"/>
      <c r="D309" s="615"/>
      <c r="E309" s="629"/>
      <c r="F309" s="75" t="s">
        <v>38</v>
      </c>
      <c r="G309" s="78"/>
      <c r="H309" s="64">
        <f t="shared" si="681"/>
        <v>0</v>
      </c>
      <c r="I309" s="79"/>
      <c r="J309" s="78"/>
      <c r="K309" s="64">
        <f t="shared" si="682"/>
        <v>0</v>
      </c>
      <c r="L309" s="79"/>
      <c r="M309" s="78"/>
      <c r="N309" s="64">
        <f t="shared" si="683"/>
        <v>0</v>
      </c>
      <c r="O309" s="79"/>
      <c r="P309" s="78"/>
      <c r="Q309" s="64">
        <f t="shared" si="684"/>
        <v>0</v>
      </c>
      <c r="R309" s="79"/>
      <c r="S309" s="78"/>
      <c r="T309" s="64">
        <f t="shared" si="685"/>
        <v>0</v>
      </c>
      <c r="U309" s="79"/>
      <c r="V309" s="78"/>
      <c r="W309" s="64">
        <f t="shared" si="686"/>
        <v>0</v>
      </c>
      <c r="X309" s="93"/>
      <c r="Y309" s="78"/>
      <c r="Z309" s="64">
        <f t="shared" si="687"/>
        <v>0</v>
      </c>
      <c r="AA309" s="79"/>
      <c r="AB309" s="78"/>
      <c r="AC309" s="64">
        <f t="shared" si="688"/>
        <v>0</v>
      </c>
      <c r="AD309" s="79"/>
      <c r="AE309" s="78"/>
      <c r="AF309" s="64">
        <f t="shared" si="689"/>
        <v>0</v>
      </c>
      <c r="AG309" s="79"/>
      <c r="AH309" s="78"/>
      <c r="AI309" s="64">
        <f t="shared" si="690"/>
        <v>0</v>
      </c>
      <c r="AJ309" s="79"/>
      <c r="AK309" s="78"/>
      <c r="AL309" s="64">
        <f t="shared" si="691"/>
        <v>0</v>
      </c>
      <c r="AM309" s="79"/>
      <c r="AN309" s="78"/>
      <c r="AO309" s="64">
        <f t="shared" si="692"/>
        <v>0</v>
      </c>
      <c r="AP309" s="79"/>
      <c r="AQ309" s="78"/>
      <c r="AR309" s="64">
        <f t="shared" si="693"/>
        <v>0</v>
      </c>
      <c r="AS309" s="79"/>
      <c r="AT309" s="78"/>
      <c r="AU309" s="64">
        <f t="shared" si="694"/>
        <v>0</v>
      </c>
      <c r="AV309" s="79"/>
      <c r="AW309" s="78"/>
      <c r="AX309" s="64">
        <f t="shared" si="695"/>
        <v>0</v>
      </c>
      <c r="AY309" s="79"/>
      <c r="AZ309" s="76"/>
      <c r="BA309" s="67">
        <f>SUM(H306:H311,K306:K311,N306:N311,Q306:Q311,T306:T311,W306:W311,Z306:Z311,AC306:AC311,AF306:AF311,AI306:AI311,AL306:AL311,AO306:AO311,AR306:AR311)</f>
        <v>0</v>
      </c>
    </row>
    <row r="310" spans="1:53">
      <c r="A310" s="627"/>
      <c r="B310" s="611"/>
      <c r="C310" s="613"/>
      <c r="D310" s="615"/>
      <c r="E310" s="629"/>
      <c r="F310" s="75" t="s">
        <v>39</v>
      </c>
      <c r="G310" s="78"/>
      <c r="H310" s="64">
        <f t="shared" si="681"/>
        <v>0</v>
      </c>
      <c r="I310" s="79"/>
      <c r="J310" s="78"/>
      <c r="K310" s="64">
        <f t="shared" si="682"/>
        <v>0</v>
      </c>
      <c r="L310" s="79"/>
      <c r="M310" s="78"/>
      <c r="N310" s="64">
        <f t="shared" si="683"/>
        <v>0</v>
      </c>
      <c r="O310" s="79"/>
      <c r="P310" s="78"/>
      <c r="Q310" s="64">
        <f t="shared" si="684"/>
        <v>0</v>
      </c>
      <c r="R310" s="79"/>
      <c r="S310" s="78"/>
      <c r="T310" s="64">
        <f t="shared" si="685"/>
        <v>0</v>
      </c>
      <c r="U310" s="79"/>
      <c r="V310" s="78"/>
      <c r="W310" s="64">
        <f t="shared" si="686"/>
        <v>0</v>
      </c>
      <c r="X310" s="93"/>
      <c r="Y310" s="78"/>
      <c r="Z310" s="64">
        <f t="shared" si="687"/>
        <v>0</v>
      </c>
      <c r="AA310" s="79"/>
      <c r="AB310" s="78"/>
      <c r="AC310" s="64">
        <f t="shared" si="688"/>
        <v>0</v>
      </c>
      <c r="AD310" s="79"/>
      <c r="AE310" s="78"/>
      <c r="AF310" s="64">
        <f t="shared" si="689"/>
        <v>0</v>
      </c>
      <c r="AG310" s="79"/>
      <c r="AH310" s="78"/>
      <c r="AI310" s="64">
        <f t="shared" si="690"/>
        <v>0</v>
      </c>
      <c r="AJ310" s="79"/>
      <c r="AK310" s="78"/>
      <c r="AL310" s="64">
        <f t="shared" si="691"/>
        <v>0</v>
      </c>
      <c r="AM310" s="79"/>
      <c r="AN310" s="78"/>
      <c r="AO310" s="64">
        <f t="shared" si="692"/>
        <v>0</v>
      </c>
      <c r="AP310" s="79"/>
      <c r="AQ310" s="78"/>
      <c r="AR310" s="64">
        <f t="shared" si="693"/>
        <v>0</v>
      </c>
      <c r="AS310" s="79"/>
      <c r="AT310" s="78"/>
      <c r="AU310" s="64">
        <f t="shared" si="694"/>
        <v>0</v>
      </c>
      <c r="AV310" s="79"/>
      <c r="AW310" s="78"/>
      <c r="AX310" s="64">
        <f t="shared" si="695"/>
        <v>0</v>
      </c>
      <c r="AY310" s="79"/>
      <c r="AZ310" s="76"/>
      <c r="BA310" s="68" t="s">
        <v>40</v>
      </c>
    </row>
    <row r="311" spans="1:53">
      <c r="A311" s="738"/>
      <c r="B311" s="734"/>
      <c r="C311" s="735"/>
      <c r="D311" s="736"/>
      <c r="E311" s="740"/>
      <c r="F311" s="75" t="s">
        <v>42</v>
      </c>
      <c r="G311" s="78"/>
      <c r="H311" s="64">
        <f t="shared" si="681"/>
        <v>0</v>
      </c>
      <c r="I311" s="79"/>
      <c r="J311" s="78"/>
      <c r="K311" s="64">
        <f t="shared" si="682"/>
        <v>0</v>
      </c>
      <c r="L311" s="79"/>
      <c r="M311" s="78"/>
      <c r="N311" s="64">
        <f t="shared" si="683"/>
        <v>0</v>
      </c>
      <c r="O311" s="79"/>
      <c r="P311" s="78"/>
      <c r="Q311" s="64">
        <f t="shared" si="684"/>
        <v>0</v>
      </c>
      <c r="R311" s="79"/>
      <c r="S311" s="78"/>
      <c r="T311" s="64">
        <f t="shared" si="685"/>
        <v>0</v>
      </c>
      <c r="U311" s="79"/>
      <c r="V311" s="78"/>
      <c r="W311" s="64">
        <f t="shared" si="686"/>
        <v>0</v>
      </c>
      <c r="X311" s="93"/>
      <c r="Y311" s="78"/>
      <c r="Z311" s="64">
        <f t="shared" si="687"/>
        <v>0</v>
      </c>
      <c r="AA311" s="79"/>
      <c r="AB311" s="78"/>
      <c r="AC311" s="64">
        <f t="shared" si="688"/>
        <v>0</v>
      </c>
      <c r="AD311" s="79"/>
      <c r="AE311" s="78"/>
      <c r="AF311" s="64">
        <f t="shared" si="689"/>
        <v>0</v>
      </c>
      <c r="AG311" s="79"/>
      <c r="AH311" s="78"/>
      <c r="AI311" s="64">
        <f t="shared" si="690"/>
        <v>0</v>
      </c>
      <c r="AJ311" s="79"/>
      <c r="AK311" s="78"/>
      <c r="AL311" s="64">
        <f t="shared" si="691"/>
        <v>0</v>
      </c>
      <c r="AM311" s="79"/>
      <c r="AN311" s="78"/>
      <c r="AO311" s="64">
        <f t="shared" si="692"/>
        <v>0</v>
      </c>
      <c r="AP311" s="79"/>
      <c r="AQ311" s="78"/>
      <c r="AR311" s="64">
        <f t="shared" si="693"/>
        <v>0</v>
      </c>
      <c r="AS311" s="79"/>
      <c r="AT311" s="78"/>
      <c r="AU311" s="64">
        <f t="shared" si="694"/>
        <v>0</v>
      </c>
      <c r="AV311" s="79"/>
      <c r="AW311" s="78"/>
      <c r="AX311" s="64">
        <f t="shared" si="695"/>
        <v>0</v>
      </c>
      <c r="AY311" s="79"/>
      <c r="AZ311" s="76"/>
      <c r="BA311" s="67">
        <f>SUM(I306:I311,L306:L311,O306:O311,R306:R311,U306:U311,X306:X311,AA306:AA311,AD306:AD311,AG306:AG311,AJ306:AJ311,AM306:AM311,AP306:AP311,AS306:AS311)</f>
        <v>259119</v>
      </c>
    </row>
    <row r="312" spans="1:53" ht="15" customHeight="1">
      <c r="A312" s="477" t="s">
        <v>24</v>
      </c>
      <c r="B312" s="467" t="s">
        <v>20</v>
      </c>
      <c r="C312" s="467" t="s">
        <v>21</v>
      </c>
      <c r="D312" s="467" t="s">
        <v>212</v>
      </c>
      <c r="E312" s="467" t="s">
        <v>23</v>
      </c>
      <c r="F312" s="480" t="s">
        <v>25</v>
      </c>
      <c r="G312" s="459" t="s">
        <v>26</v>
      </c>
      <c r="H312" s="449" t="s">
        <v>27</v>
      </c>
      <c r="I312" s="451" t="s">
        <v>28</v>
      </c>
      <c r="J312" s="459" t="s">
        <v>26</v>
      </c>
      <c r="K312" s="449" t="s">
        <v>27</v>
      </c>
      <c r="L312" s="451" t="s">
        <v>28</v>
      </c>
      <c r="M312" s="459" t="s">
        <v>26</v>
      </c>
      <c r="N312" s="449" t="s">
        <v>27</v>
      </c>
      <c r="O312" s="451" t="s">
        <v>28</v>
      </c>
      <c r="P312" s="459" t="s">
        <v>26</v>
      </c>
      <c r="Q312" s="449" t="s">
        <v>27</v>
      </c>
      <c r="R312" s="451" t="s">
        <v>28</v>
      </c>
      <c r="S312" s="459" t="s">
        <v>26</v>
      </c>
      <c r="T312" s="449" t="s">
        <v>27</v>
      </c>
      <c r="U312" s="451" t="s">
        <v>28</v>
      </c>
      <c r="V312" s="459" t="s">
        <v>26</v>
      </c>
      <c r="W312" s="449" t="s">
        <v>27</v>
      </c>
      <c r="X312" s="473" t="s">
        <v>28</v>
      </c>
      <c r="Y312" s="459" t="s">
        <v>26</v>
      </c>
      <c r="Z312" s="449" t="s">
        <v>27</v>
      </c>
      <c r="AA312" s="451" t="s">
        <v>28</v>
      </c>
      <c r="AB312" s="459" t="s">
        <v>26</v>
      </c>
      <c r="AC312" s="449" t="s">
        <v>27</v>
      </c>
      <c r="AD312" s="451" t="s">
        <v>28</v>
      </c>
      <c r="AE312" s="459" t="s">
        <v>26</v>
      </c>
      <c r="AF312" s="449" t="s">
        <v>27</v>
      </c>
      <c r="AG312" s="451" t="s">
        <v>28</v>
      </c>
      <c r="AH312" s="459" t="s">
        <v>26</v>
      </c>
      <c r="AI312" s="449" t="s">
        <v>27</v>
      </c>
      <c r="AJ312" s="451" t="s">
        <v>28</v>
      </c>
      <c r="AK312" s="459" t="s">
        <v>26</v>
      </c>
      <c r="AL312" s="449" t="s">
        <v>27</v>
      </c>
      <c r="AM312" s="451" t="s">
        <v>28</v>
      </c>
      <c r="AN312" s="459" t="s">
        <v>26</v>
      </c>
      <c r="AO312" s="449" t="s">
        <v>27</v>
      </c>
      <c r="AP312" s="451" t="s">
        <v>28</v>
      </c>
      <c r="AQ312" s="459" t="s">
        <v>26</v>
      </c>
      <c r="AR312" s="449" t="s">
        <v>27</v>
      </c>
      <c r="AS312" s="451" t="s">
        <v>28</v>
      </c>
      <c r="AT312" s="459" t="s">
        <v>26</v>
      </c>
      <c r="AU312" s="449" t="s">
        <v>27</v>
      </c>
      <c r="AV312" s="451" t="s">
        <v>28</v>
      </c>
      <c r="AW312" s="459" t="s">
        <v>26</v>
      </c>
      <c r="AX312" s="449" t="s">
        <v>27</v>
      </c>
      <c r="AY312" s="451" t="s">
        <v>28</v>
      </c>
      <c r="AZ312" s="475" t="s">
        <v>26</v>
      </c>
      <c r="BA312" s="482" t="s">
        <v>29</v>
      </c>
    </row>
    <row r="313" spans="1:53" ht="15" customHeight="1">
      <c r="A313" s="626" t="s">
        <v>215</v>
      </c>
      <c r="B313" s="610" t="s">
        <v>411</v>
      </c>
      <c r="C313" s="612">
        <v>2630</v>
      </c>
      <c r="D313" s="614" t="s">
        <v>399</v>
      </c>
      <c r="E313" s="628" t="s">
        <v>412</v>
      </c>
      <c r="F313" s="75" t="s">
        <v>33</v>
      </c>
      <c r="G313" s="78"/>
      <c r="H313" s="64">
        <f t="shared" ref="H313:H318" si="696">G313-I313</f>
        <v>0</v>
      </c>
      <c r="I313" s="79"/>
      <c r="J313" s="78"/>
      <c r="K313" s="64">
        <f t="shared" ref="K313:K318" si="697">J313-L313</f>
        <v>0</v>
      </c>
      <c r="L313" s="79"/>
      <c r="M313" s="78"/>
      <c r="N313" s="64">
        <f t="shared" ref="N313:N318" si="698">M313-O313</f>
        <v>0</v>
      </c>
      <c r="O313" s="79"/>
      <c r="P313" s="78"/>
      <c r="Q313" s="64">
        <f t="shared" ref="Q313:Q318" si="699">P313-R313</f>
        <v>0</v>
      </c>
      <c r="R313" s="79"/>
      <c r="S313" s="78"/>
      <c r="T313" s="64">
        <f t="shared" ref="T313:T318" si="700">S313-U313</f>
        <v>0</v>
      </c>
      <c r="U313" s="79"/>
      <c r="V313" s="78"/>
      <c r="W313" s="64">
        <f t="shared" ref="W313:W318" si="701">V313-X313</f>
        <v>0</v>
      </c>
      <c r="X313" s="93"/>
      <c r="Y313" s="78"/>
      <c r="Z313" s="64">
        <f t="shared" ref="Z313:Z318" si="702">Y313-AA313</f>
        <v>0</v>
      </c>
      <c r="AA313" s="79"/>
      <c r="AB313" s="78"/>
      <c r="AC313" s="64">
        <f t="shared" ref="AC313:AC318" si="703">AB313-AD313</f>
        <v>0</v>
      </c>
      <c r="AD313" s="79"/>
      <c r="AE313" s="78"/>
      <c r="AF313" s="64">
        <f t="shared" ref="AF313:AF318" si="704">AE313-AG313</f>
        <v>0</v>
      </c>
      <c r="AG313" s="79"/>
      <c r="AH313" s="78"/>
      <c r="AI313" s="64">
        <f t="shared" ref="AI313:AI318" si="705">AH313-AJ313</f>
        <v>0</v>
      </c>
      <c r="AJ313" s="79"/>
      <c r="AK313" s="78"/>
      <c r="AL313" s="64">
        <f t="shared" ref="AL313:AL318" si="706">AK313-AM313</f>
        <v>0</v>
      </c>
      <c r="AM313" s="79"/>
      <c r="AN313" s="78"/>
      <c r="AO313" s="64">
        <f t="shared" ref="AO313:AO318" si="707">AN313-AP313</f>
        <v>0</v>
      </c>
      <c r="AP313" s="79"/>
      <c r="AQ313" s="78"/>
      <c r="AR313" s="64">
        <f t="shared" ref="AR313:AR318" si="708">AQ313-AS313</f>
        <v>0</v>
      </c>
      <c r="AS313" s="79"/>
      <c r="AT313" s="78"/>
      <c r="AU313" s="64">
        <f t="shared" ref="AU313:AU318" si="709">AT313-AV313</f>
        <v>0</v>
      </c>
      <c r="AV313" s="79"/>
      <c r="AW313" s="78"/>
      <c r="AX313" s="64">
        <f t="shared" ref="AX313:AX318" si="710">AW313-AY313</f>
        <v>0</v>
      </c>
      <c r="AY313" s="79"/>
      <c r="AZ313" s="76"/>
      <c r="BA313" s="66" t="s">
        <v>34</v>
      </c>
    </row>
    <row r="314" spans="1:53">
      <c r="A314" s="627"/>
      <c r="B314" s="611"/>
      <c r="C314" s="613"/>
      <c r="D314" s="615"/>
      <c r="E314" s="629"/>
      <c r="F314" s="75" t="s">
        <v>35</v>
      </c>
      <c r="G314" s="78"/>
      <c r="H314" s="64">
        <f t="shared" si="696"/>
        <v>0</v>
      </c>
      <c r="I314" s="79"/>
      <c r="J314" s="78"/>
      <c r="K314" s="64">
        <f t="shared" si="697"/>
        <v>0</v>
      </c>
      <c r="L314" s="79"/>
      <c r="M314" s="78"/>
      <c r="N314" s="64">
        <f t="shared" si="698"/>
        <v>0</v>
      </c>
      <c r="O314" s="79"/>
      <c r="P314" s="78"/>
      <c r="Q314" s="64">
        <f t="shared" si="699"/>
        <v>0</v>
      </c>
      <c r="R314" s="79"/>
      <c r="S314" s="78"/>
      <c r="T314" s="64">
        <f t="shared" si="700"/>
        <v>0</v>
      </c>
      <c r="U314" s="79"/>
      <c r="V314" s="78"/>
      <c r="W314" s="64">
        <f t="shared" si="701"/>
        <v>0</v>
      </c>
      <c r="X314" s="93"/>
      <c r="Y314" s="78"/>
      <c r="Z314" s="64">
        <f t="shared" si="702"/>
        <v>0</v>
      </c>
      <c r="AA314" s="79"/>
      <c r="AB314" s="78"/>
      <c r="AC314" s="64">
        <f t="shared" si="703"/>
        <v>0</v>
      </c>
      <c r="AD314" s="79"/>
      <c r="AE314" s="78"/>
      <c r="AF314" s="64">
        <f t="shared" si="704"/>
        <v>0</v>
      </c>
      <c r="AG314" s="79"/>
      <c r="AH314" s="78"/>
      <c r="AI314" s="64">
        <f t="shared" si="705"/>
        <v>0</v>
      </c>
      <c r="AJ314" s="79"/>
      <c r="AK314" s="78"/>
      <c r="AL314" s="64">
        <f t="shared" si="706"/>
        <v>0</v>
      </c>
      <c r="AM314" s="79"/>
      <c r="AN314" s="78"/>
      <c r="AO314" s="64">
        <f t="shared" si="707"/>
        <v>0</v>
      </c>
      <c r="AP314" s="79"/>
      <c r="AQ314" s="78"/>
      <c r="AR314" s="64">
        <f t="shared" si="708"/>
        <v>0</v>
      </c>
      <c r="AS314" s="79"/>
      <c r="AT314" s="78"/>
      <c r="AU314" s="64">
        <f t="shared" si="709"/>
        <v>0</v>
      </c>
      <c r="AV314" s="79"/>
      <c r="AW314" s="78"/>
      <c r="AX314" s="64">
        <f t="shared" si="710"/>
        <v>0</v>
      </c>
      <c r="AY314" s="79"/>
      <c r="AZ314" s="76"/>
      <c r="BA314" s="67">
        <f>SUM(G313:G318,J313:J318,M313:M318,P313:P318,S313:S318,V313:V318,Y313:Y318,AB313:AB318,AE313:AE318,AH313:AH318,AK313:AK318,AZ313:AZ318,AN313:AN318,AQ313:AQ318)</f>
        <v>252251</v>
      </c>
    </row>
    <row r="315" spans="1:53">
      <c r="A315" s="627"/>
      <c r="B315" s="611"/>
      <c r="C315" s="613"/>
      <c r="D315" s="615"/>
      <c r="E315" s="629"/>
      <c r="F315" s="75" t="s">
        <v>36</v>
      </c>
      <c r="G315" s="78"/>
      <c r="H315" s="64">
        <f t="shared" si="696"/>
        <v>0</v>
      </c>
      <c r="I315" s="79"/>
      <c r="J315" s="78"/>
      <c r="K315" s="64">
        <f t="shared" si="697"/>
        <v>0</v>
      </c>
      <c r="L315" s="79"/>
      <c r="M315" s="78"/>
      <c r="N315" s="64">
        <f t="shared" si="698"/>
        <v>0</v>
      </c>
      <c r="O315" s="79"/>
      <c r="P315" s="78"/>
      <c r="Q315" s="64">
        <f t="shared" si="699"/>
        <v>0</v>
      </c>
      <c r="R315" s="79"/>
      <c r="S315" s="78"/>
      <c r="T315" s="64">
        <f t="shared" si="700"/>
        <v>0</v>
      </c>
      <c r="U315" s="79"/>
      <c r="V315" s="78"/>
      <c r="W315" s="64">
        <f t="shared" si="701"/>
        <v>0</v>
      </c>
      <c r="X315" s="93"/>
      <c r="Y315" s="131">
        <v>252251</v>
      </c>
      <c r="Z315" s="132">
        <f t="shared" si="702"/>
        <v>0</v>
      </c>
      <c r="AA315" s="79">
        <v>252251</v>
      </c>
      <c r="AB315" s="78"/>
      <c r="AC315" s="64">
        <f t="shared" si="703"/>
        <v>0</v>
      </c>
      <c r="AD315" s="79"/>
      <c r="AE315" s="78"/>
      <c r="AF315" s="64">
        <f t="shared" si="704"/>
        <v>0</v>
      </c>
      <c r="AG315" s="79"/>
      <c r="AH315" s="78"/>
      <c r="AI315" s="64">
        <f t="shared" si="705"/>
        <v>0</v>
      </c>
      <c r="AJ315" s="79"/>
      <c r="AK315" s="78"/>
      <c r="AL315" s="64">
        <f t="shared" si="706"/>
        <v>0</v>
      </c>
      <c r="AM315" s="79"/>
      <c r="AN315" s="78"/>
      <c r="AO315" s="64">
        <f t="shared" si="707"/>
        <v>0</v>
      </c>
      <c r="AP315" s="79"/>
      <c r="AQ315" s="78"/>
      <c r="AR315" s="64">
        <f t="shared" si="708"/>
        <v>0</v>
      </c>
      <c r="AS315" s="79"/>
      <c r="AT315" s="78"/>
      <c r="AU315" s="64">
        <f t="shared" si="709"/>
        <v>0</v>
      </c>
      <c r="AV315" s="79"/>
      <c r="AW315" s="78"/>
      <c r="AX315" s="64">
        <f t="shared" si="710"/>
        <v>0</v>
      </c>
      <c r="AY315" s="79"/>
      <c r="AZ315" s="76"/>
      <c r="BA315" s="68" t="s">
        <v>37</v>
      </c>
    </row>
    <row r="316" spans="1:53">
      <c r="A316" s="627"/>
      <c r="B316" s="611"/>
      <c r="C316" s="613"/>
      <c r="D316" s="615"/>
      <c r="E316" s="629"/>
      <c r="F316" s="75" t="s">
        <v>38</v>
      </c>
      <c r="G316" s="78"/>
      <c r="H316" s="64">
        <f t="shared" si="696"/>
        <v>0</v>
      </c>
      <c r="I316" s="79"/>
      <c r="J316" s="78"/>
      <c r="K316" s="64">
        <f t="shared" si="697"/>
        <v>0</v>
      </c>
      <c r="L316" s="79"/>
      <c r="M316" s="78"/>
      <c r="N316" s="64">
        <f t="shared" si="698"/>
        <v>0</v>
      </c>
      <c r="O316" s="79"/>
      <c r="P316" s="78"/>
      <c r="Q316" s="64">
        <f t="shared" si="699"/>
        <v>0</v>
      </c>
      <c r="R316" s="79"/>
      <c r="S316" s="78"/>
      <c r="T316" s="64">
        <f t="shared" si="700"/>
        <v>0</v>
      </c>
      <c r="U316" s="79"/>
      <c r="V316" s="78"/>
      <c r="W316" s="64">
        <f t="shared" si="701"/>
        <v>0</v>
      </c>
      <c r="X316" s="93"/>
      <c r="Y316" s="78"/>
      <c r="Z316" s="64">
        <f t="shared" si="702"/>
        <v>0</v>
      </c>
      <c r="AA316" s="79"/>
      <c r="AB316" s="78"/>
      <c r="AC316" s="64">
        <f t="shared" si="703"/>
        <v>0</v>
      </c>
      <c r="AD316" s="79"/>
      <c r="AE316" s="78"/>
      <c r="AF316" s="64">
        <f t="shared" si="704"/>
        <v>0</v>
      </c>
      <c r="AG316" s="79"/>
      <c r="AH316" s="78"/>
      <c r="AI316" s="64">
        <f t="shared" si="705"/>
        <v>0</v>
      </c>
      <c r="AJ316" s="79"/>
      <c r="AK316" s="78"/>
      <c r="AL316" s="64">
        <f t="shared" si="706"/>
        <v>0</v>
      </c>
      <c r="AM316" s="79"/>
      <c r="AN316" s="78"/>
      <c r="AO316" s="64">
        <f t="shared" si="707"/>
        <v>0</v>
      </c>
      <c r="AP316" s="79"/>
      <c r="AQ316" s="78"/>
      <c r="AR316" s="64">
        <f t="shared" si="708"/>
        <v>0</v>
      </c>
      <c r="AS316" s="79"/>
      <c r="AT316" s="78"/>
      <c r="AU316" s="64">
        <f t="shared" si="709"/>
        <v>0</v>
      </c>
      <c r="AV316" s="79"/>
      <c r="AW316" s="78"/>
      <c r="AX316" s="64">
        <f t="shared" si="710"/>
        <v>0</v>
      </c>
      <c r="AY316" s="79"/>
      <c r="AZ316" s="76"/>
      <c r="BA316" s="67">
        <f>SUM(H313:H318,K313:K318,N313:N318,Q313:Q318,T313:T318,W313:W318,Z313:Z318,AC313:AC318,AF313:AF318,AI313:AI318,AL313:AL318,AO313:AO318,AR313:AR318)</f>
        <v>0</v>
      </c>
    </row>
    <row r="317" spans="1:53">
      <c r="A317" s="627"/>
      <c r="B317" s="611"/>
      <c r="C317" s="613"/>
      <c r="D317" s="615"/>
      <c r="E317" s="629"/>
      <c r="F317" s="75" t="s">
        <v>39</v>
      </c>
      <c r="G317" s="78"/>
      <c r="H317" s="64">
        <f t="shared" si="696"/>
        <v>0</v>
      </c>
      <c r="I317" s="79"/>
      <c r="J317" s="78"/>
      <c r="K317" s="64">
        <f t="shared" si="697"/>
        <v>0</v>
      </c>
      <c r="L317" s="79"/>
      <c r="M317" s="78"/>
      <c r="N317" s="64">
        <f t="shared" si="698"/>
        <v>0</v>
      </c>
      <c r="O317" s="79"/>
      <c r="P317" s="78"/>
      <c r="Q317" s="64">
        <f t="shared" si="699"/>
        <v>0</v>
      </c>
      <c r="R317" s="79"/>
      <c r="S317" s="78"/>
      <c r="T317" s="64">
        <f t="shared" si="700"/>
        <v>0</v>
      </c>
      <c r="U317" s="79"/>
      <c r="V317" s="78"/>
      <c r="W317" s="64">
        <f t="shared" si="701"/>
        <v>0</v>
      </c>
      <c r="X317" s="93"/>
      <c r="Y317" s="78"/>
      <c r="Z317" s="64">
        <f t="shared" si="702"/>
        <v>0</v>
      </c>
      <c r="AA317" s="79"/>
      <c r="AB317" s="78"/>
      <c r="AC317" s="64">
        <f t="shared" si="703"/>
        <v>0</v>
      </c>
      <c r="AD317" s="79"/>
      <c r="AE317" s="78"/>
      <c r="AF317" s="64">
        <f t="shared" si="704"/>
        <v>0</v>
      </c>
      <c r="AG317" s="79"/>
      <c r="AH317" s="78"/>
      <c r="AI317" s="64">
        <f t="shared" si="705"/>
        <v>0</v>
      </c>
      <c r="AJ317" s="79"/>
      <c r="AK317" s="78"/>
      <c r="AL317" s="64">
        <f t="shared" si="706"/>
        <v>0</v>
      </c>
      <c r="AM317" s="79"/>
      <c r="AN317" s="78"/>
      <c r="AO317" s="64">
        <f t="shared" si="707"/>
        <v>0</v>
      </c>
      <c r="AP317" s="79"/>
      <c r="AQ317" s="78"/>
      <c r="AR317" s="64">
        <f t="shared" si="708"/>
        <v>0</v>
      </c>
      <c r="AS317" s="79"/>
      <c r="AT317" s="78"/>
      <c r="AU317" s="64">
        <f t="shared" si="709"/>
        <v>0</v>
      </c>
      <c r="AV317" s="79"/>
      <c r="AW317" s="78"/>
      <c r="AX317" s="64">
        <f t="shared" si="710"/>
        <v>0</v>
      </c>
      <c r="AY317" s="79"/>
      <c r="AZ317" s="76"/>
      <c r="BA317" s="68" t="s">
        <v>40</v>
      </c>
    </row>
    <row r="318" spans="1:53">
      <c r="A318" s="741"/>
      <c r="B318" s="742"/>
      <c r="C318" s="743"/>
      <c r="D318" s="747"/>
      <c r="E318" s="745"/>
      <c r="F318" s="75" t="s">
        <v>42</v>
      </c>
      <c r="G318" s="78"/>
      <c r="H318" s="64">
        <f t="shared" si="696"/>
        <v>0</v>
      </c>
      <c r="I318" s="79"/>
      <c r="J318" s="78"/>
      <c r="K318" s="64">
        <f t="shared" si="697"/>
        <v>0</v>
      </c>
      <c r="L318" s="79"/>
      <c r="M318" s="78"/>
      <c r="N318" s="64">
        <f t="shared" si="698"/>
        <v>0</v>
      </c>
      <c r="O318" s="79"/>
      <c r="P318" s="78"/>
      <c r="Q318" s="64">
        <f t="shared" si="699"/>
        <v>0</v>
      </c>
      <c r="R318" s="79"/>
      <c r="S318" s="78"/>
      <c r="T318" s="64">
        <f t="shared" si="700"/>
        <v>0</v>
      </c>
      <c r="U318" s="79"/>
      <c r="V318" s="78"/>
      <c r="W318" s="64">
        <f t="shared" si="701"/>
        <v>0</v>
      </c>
      <c r="X318" s="93"/>
      <c r="Y318" s="78"/>
      <c r="Z318" s="64">
        <f t="shared" si="702"/>
        <v>0</v>
      </c>
      <c r="AA318" s="79"/>
      <c r="AB318" s="78"/>
      <c r="AC318" s="64">
        <f t="shared" si="703"/>
        <v>0</v>
      </c>
      <c r="AD318" s="79"/>
      <c r="AE318" s="78"/>
      <c r="AF318" s="64">
        <f t="shared" si="704"/>
        <v>0</v>
      </c>
      <c r="AG318" s="79"/>
      <c r="AH318" s="78"/>
      <c r="AI318" s="64">
        <f t="shared" si="705"/>
        <v>0</v>
      </c>
      <c r="AJ318" s="79"/>
      <c r="AK318" s="131"/>
      <c r="AL318" s="64">
        <f t="shared" si="706"/>
        <v>0</v>
      </c>
      <c r="AM318" s="79"/>
      <c r="AN318" s="131"/>
      <c r="AO318" s="64">
        <f t="shared" si="707"/>
        <v>0</v>
      </c>
      <c r="AP318" s="79"/>
      <c r="AQ318" s="131"/>
      <c r="AR318" s="64">
        <f t="shared" si="708"/>
        <v>0</v>
      </c>
      <c r="AS318" s="79"/>
      <c r="AT318" s="131"/>
      <c r="AU318" s="64">
        <f t="shared" si="709"/>
        <v>0</v>
      </c>
      <c r="AV318" s="79"/>
      <c r="AW318" s="131"/>
      <c r="AX318" s="64">
        <f t="shared" si="710"/>
        <v>0</v>
      </c>
      <c r="AY318" s="79"/>
      <c r="AZ318" s="76"/>
      <c r="BA318" s="67">
        <f>SUM(I313:I318,L313:L318,O313:O318,R313:R318,U313:U318,X313:X318,AA313:AA318,AD313:AD318,AG313:AG318,AJ313:AJ318,AM313:AM318,AP313:AP318,AS313:AS318)</f>
        <v>252251</v>
      </c>
    </row>
    <row r="319" spans="1:53" ht="15" customHeight="1">
      <c r="A319" s="445" t="s">
        <v>24</v>
      </c>
      <c r="B319" s="447" t="s">
        <v>20</v>
      </c>
      <c r="C319" s="447" t="s">
        <v>21</v>
      </c>
      <c r="D319" s="447" t="s">
        <v>212</v>
      </c>
      <c r="E319" s="447" t="s">
        <v>23</v>
      </c>
      <c r="F319" s="485" t="s">
        <v>25</v>
      </c>
      <c r="G319" s="434" t="s">
        <v>26</v>
      </c>
      <c r="H319" s="436" t="s">
        <v>27</v>
      </c>
      <c r="I319" s="438" t="s">
        <v>28</v>
      </c>
      <c r="J319" s="434" t="s">
        <v>26</v>
      </c>
      <c r="K319" s="436" t="s">
        <v>27</v>
      </c>
      <c r="L319" s="438" t="s">
        <v>28</v>
      </c>
      <c r="M319" s="434" t="s">
        <v>26</v>
      </c>
      <c r="N319" s="436" t="s">
        <v>27</v>
      </c>
      <c r="O319" s="438" t="s">
        <v>28</v>
      </c>
      <c r="P319" s="434" t="s">
        <v>26</v>
      </c>
      <c r="Q319" s="436" t="s">
        <v>27</v>
      </c>
      <c r="R319" s="438" t="s">
        <v>28</v>
      </c>
      <c r="S319" s="434" t="s">
        <v>26</v>
      </c>
      <c r="T319" s="436" t="s">
        <v>27</v>
      </c>
      <c r="U319" s="438" t="s">
        <v>28</v>
      </c>
      <c r="V319" s="434" t="s">
        <v>26</v>
      </c>
      <c r="W319" s="436" t="s">
        <v>27</v>
      </c>
      <c r="X319" s="486" t="s">
        <v>28</v>
      </c>
      <c r="Y319" s="434" t="s">
        <v>26</v>
      </c>
      <c r="Z319" s="436" t="s">
        <v>27</v>
      </c>
      <c r="AA319" s="438" t="s">
        <v>28</v>
      </c>
      <c r="AB319" s="434" t="s">
        <v>26</v>
      </c>
      <c r="AC319" s="436" t="s">
        <v>27</v>
      </c>
      <c r="AD319" s="438" t="s">
        <v>28</v>
      </c>
      <c r="AE319" s="434" t="s">
        <v>26</v>
      </c>
      <c r="AF319" s="436" t="s">
        <v>27</v>
      </c>
      <c r="AG319" s="438" t="s">
        <v>28</v>
      </c>
      <c r="AH319" s="434" t="s">
        <v>26</v>
      </c>
      <c r="AI319" s="436" t="s">
        <v>27</v>
      </c>
      <c r="AJ319" s="438" t="s">
        <v>28</v>
      </c>
      <c r="AK319" s="434" t="s">
        <v>26</v>
      </c>
      <c r="AL319" s="436" t="s">
        <v>27</v>
      </c>
      <c r="AM319" s="438" t="s">
        <v>28</v>
      </c>
      <c r="AN319" s="434" t="s">
        <v>26</v>
      </c>
      <c r="AO319" s="436" t="s">
        <v>27</v>
      </c>
      <c r="AP319" s="438" t="s">
        <v>28</v>
      </c>
      <c r="AQ319" s="434" t="s">
        <v>26</v>
      </c>
      <c r="AR319" s="436" t="s">
        <v>27</v>
      </c>
      <c r="AS319" s="438" t="s">
        <v>28</v>
      </c>
      <c r="AT319" s="434" t="s">
        <v>26</v>
      </c>
      <c r="AU319" s="436" t="s">
        <v>27</v>
      </c>
      <c r="AV319" s="438" t="s">
        <v>28</v>
      </c>
      <c r="AW319" s="434" t="s">
        <v>26</v>
      </c>
      <c r="AX319" s="436" t="s">
        <v>27</v>
      </c>
      <c r="AY319" s="438" t="s">
        <v>28</v>
      </c>
      <c r="AZ319" s="488" t="s">
        <v>26</v>
      </c>
      <c r="BA319" s="440" t="s">
        <v>29</v>
      </c>
    </row>
    <row r="320" spans="1:53" ht="15" customHeight="1">
      <c r="A320" s="626" t="s">
        <v>215</v>
      </c>
      <c r="B320" s="610" t="s">
        <v>413</v>
      </c>
      <c r="C320" s="612">
        <v>1809</v>
      </c>
      <c r="D320" s="624" t="s">
        <v>414</v>
      </c>
      <c r="E320" s="628" t="s">
        <v>415</v>
      </c>
      <c r="F320" s="75" t="s">
        <v>33</v>
      </c>
      <c r="G320" s="78"/>
      <c r="H320" s="64">
        <f t="shared" ref="H320:H325" si="711">G320-I320</f>
        <v>0</v>
      </c>
      <c r="I320" s="79"/>
      <c r="J320" s="78"/>
      <c r="K320" s="64">
        <f t="shared" ref="K320:K325" si="712">J320-L320</f>
        <v>0</v>
      </c>
      <c r="L320" s="79"/>
      <c r="M320" s="78"/>
      <c r="N320" s="64">
        <f t="shared" ref="N320:N325" si="713">M320-O320</f>
        <v>0</v>
      </c>
      <c r="O320" s="79"/>
      <c r="P320" s="78"/>
      <c r="Q320" s="64">
        <f t="shared" ref="Q320:Q325" si="714">P320-R320</f>
        <v>0</v>
      </c>
      <c r="R320" s="79"/>
      <c r="S320" s="78"/>
      <c r="T320" s="64">
        <f t="shared" ref="T320:T325" si="715">S320-U320</f>
        <v>0</v>
      </c>
      <c r="U320" s="79"/>
      <c r="V320" s="78"/>
      <c r="W320" s="64">
        <f t="shared" ref="W320:W325" si="716">V320-X320</f>
        <v>0</v>
      </c>
      <c r="X320" s="93"/>
      <c r="Y320" s="78"/>
      <c r="Z320" s="64">
        <f t="shared" ref="Z320:Z325" si="717">Y320-AA320</f>
        <v>0</v>
      </c>
      <c r="AA320" s="79"/>
      <c r="AB320" s="78"/>
      <c r="AC320" s="64">
        <f t="shared" ref="AC320:AC325" si="718">AB320-AD320</f>
        <v>0</v>
      </c>
      <c r="AD320" s="79"/>
      <c r="AE320" s="78"/>
      <c r="AF320" s="64">
        <f t="shared" ref="AF320:AF325" si="719">AE320-AG320</f>
        <v>0</v>
      </c>
      <c r="AG320" s="79"/>
      <c r="AH320" s="78"/>
      <c r="AI320" s="64">
        <f t="shared" ref="AI320:AI324" si="720">AH320-AJ320</f>
        <v>0</v>
      </c>
      <c r="AJ320" s="79"/>
      <c r="AK320" s="78"/>
      <c r="AL320" s="64">
        <f t="shared" ref="AL320:AL325" si="721">AK320-AM320</f>
        <v>0</v>
      </c>
      <c r="AM320" s="79"/>
      <c r="AN320" s="78"/>
      <c r="AO320" s="64">
        <f t="shared" ref="AO320:AO325" si="722">AN320-AP320</f>
        <v>0</v>
      </c>
      <c r="AP320" s="79"/>
      <c r="AQ320" s="78"/>
      <c r="AR320" s="64">
        <f t="shared" ref="AR320:AR325" si="723">AQ320-AS320</f>
        <v>0</v>
      </c>
      <c r="AS320" s="79"/>
      <c r="AT320" s="78"/>
      <c r="AU320" s="64">
        <f t="shared" ref="AU320:AU325" si="724">AT320-AV320</f>
        <v>0</v>
      </c>
      <c r="AV320" s="79"/>
      <c r="AW320" s="78"/>
      <c r="AX320" s="64">
        <f t="shared" ref="AX320:AX325" si="725">AW320-AY320</f>
        <v>0</v>
      </c>
      <c r="AY320" s="79"/>
      <c r="AZ320" s="76"/>
      <c r="BA320" s="66" t="s">
        <v>34</v>
      </c>
    </row>
    <row r="321" spans="1:53">
      <c r="A321" s="627"/>
      <c r="B321" s="611"/>
      <c r="C321" s="613"/>
      <c r="D321" s="625"/>
      <c r="E321" s="629"/>
      <c r="F321" s="75" t="s">
        <v>35</v>
      </c>
      <c r="G321" s="78"/>
      <c r="H321" s="64">
        <f t="shared" si="711"/>
        <v>0</v>
      </c>
      <c r="I321" s="79"/>
      <c r="J321" s="78"/>
      <c r="K321" s="64">
        <f t="shared" si="712"/>
        <v>0</v>
      </c>
      <c r="L321" s="79"/>
      <c r="M321" s="78"/>
      <c r="N321" s="64">
        <f t="shared" si="713"/>
        <v>0</v>
      </c>
      <c r="O321" s="79"/>
      <c r="P321" s="78"/>
      <c r="Q321" s="64">
        <f t="shared" si="714"/>
        <v>0</v>
      </c>
      <c r="R321" s="79"/>
      <c r="S321" s="78"/>
      <c r="T321" s="64">
        <f t="shared" si="715"/>
        <v>0</v>
      </c>
      <c r="U321" s="79"/>
      <c r="V321" s="78"/>
      <c r="W321" s="64">
        <f t="shared" si="716"/>
        <v>0</v>
      </c>
      <c r="X321" s="93"/>
      <c r="Y321" s="78"/>
      <c r="Z321" s="64">
        <f t="shared" si="717"/>
        <v>0</v>
      </c>
      <c r="AA321" s="79"/>
      <c r="AB321" s="78"/>
      <c r="AC321" s="64">
        <f t="shared" si="718"/>
        <v>0</v>
      </c>
      <c r="AD321" s="79"/>
      <c r="AE321" s="78"/>
      <c r="AF321" s="64">
        <f t="shared" si="719"/>
        <v>0</v>
      </c>
      <c r="AG321" s="79"/>
      <c r="AH321" s="78"/>
      <c r="AI321" s="64">
        <f t="shared" si="720"/>
        <v>0</v>
      </c>
      <c r="AJ321" s="79"/>
      <c r="AK321" s="78"/>
      <c r="AL321" s="64">
        <f t="shared" si="721"/>
        <v>0</v>
      </c>
      <c r="AM321" s="79"/>
      <c r="AN321" s="78"/>
      <c r="AO321" s="64">
        <f t="shared" si="722"/>
        <v>0</v>
      </c>
      <c r="AP321" s="79"/>
      <c r="AQ321" s="78"/>
      <c r="AR321" s="64">
        <f t="shared" si="723"/>
        <v>0</v>
      </c>
      <c r="AS321" s="79"/>
      <c r="AT321" s="78"/>
      <c r="AU321" s="64">
        <f t="shared" si="724"/>
        <v>0</v>
      </c>
      <c r="AV321" s="79"/>
      <c r="AW321" s="78"/>
      <c r="AX321" s="64">
        <f t="shared" si="725"/>
        <v>0</v>
      </c>
      <c r="AY321" s="79"/>
      <c r="AZ321" s="76"/>
      <c r="BA321" s="67">
        <f>SUM(G320:G325,J320:J325,M320:M325,P320:P325,S320:S325,V320:V325,Y320:Y325,AB320:AB325,AE320:AE325,AH320:AH325,AK320:AK325,AZ320:AZ325,AN320:AN325,AQ320:AQ325)</f>
        <v>23848000</v>
      </c>
    </row>
    <row r="322" spans="1:53">
      <c r="A322" s="627"/>
      <c r="B322" s="611"/>
      <c r="C322" s="613"/>
      <c r="D322" s="625"/>
      <c r="E322" s="629"/>
      <c r="F322" s="75" t="s">
        <v>36</v>
      </c>
      <c r="G322" s="78"/>
      <c r="H322" s="64">
        <f t="shared" si="711"/>
        <v>0</v>
      </c>
      <c r="I322" s="79"/>
      <c r="J322" s="78"/>
      <c r="K322" s="64">
        <f t="shared" si="712"/>
        <v>0</v>
      </c>
      <c r="L322" s="79"/>
      <c r="M322" s="78"/>
      <c r="N322" s="64">
        <f t="shared" si="713"/>
        <v>0</v>
      </c>
      <c r="O322" s="79"/>
      <c r="P322" s="78"/>
      <c r="Q322" s="64">
        <f t="shared" si="714"/>
        <v>0</v>
      </c>
      <c r="R322" s="79"/>
      <c r="S322" s="78"/>
      <c r="T322" s="64">
        <f t="shared" si="715"/>
        <v>0</v>
      </c>
      <c r="U322" s="79"/>
      <c r="V322" s="78"/>
      <c r="W322" s="64">
        <f t="shared" si="716"/>
        <v>0</v>
      </c>
      <c r="X322" s="93"/>
      <c r="Y322" s="78"/>
      <c r="Z322" s="64">
        <f t="shared" si="717"/>
        <v>0</v>
      </c>
      <c r="AA322" s="79"/>
      <c r="AB322" s="78"/>
      <c r="AC322" s="64">
        <f t="shared" si="718"/>
        <v>0</v>
      </c>
      <c r="AD322" s="79"/>
      <c r="AE322" s="78">
        <v>80000</v>
      </c>
      <c r="AF322" s="132">
        <f t="shared" si="719"/>
        <v>0</v>
      </c>
      <c r="AG322" s="133">
        <v>80000</v>
      </c>
      <c r="AH322" s="78"/>
      <c r="AI322" s="64">
        <f t="shared" si="720"/>
        <v>0</v>
      </c>
      <c r="AJ322" s="79"/>
      <c r="AK322" s="78"/>
      <c r="AL322" s="64">
        <f t="shared" si="721"/>
        <v>0</v>
      </c>
      <c r="AM322" s="79"/>
      <c r="AN322" s="78"/>
      <c r="AO322" s="64">
        <f t="shared" si="722"/>
        <v>0</v>
      </c>
      <c r="AP322" s="79"/>
      <c r="AQ322" s="78"/>
      <c r="AR322" s="64">
        <f t="shared" si="723"/>
        <v>0</v>
      </c>
      <c r="AS322" s="79"/>
      <c r="AT322" s="78"/>
      <c r="AU322" s="64">
        <f t="shared" si="724"/>
        <v>0</v>
      </c>
      <c r="AV322" s="79"/>
      <c r="AW322" s="78"/>
      <c r="AX322" s="64">
        <f t="shared" si="725"/>
        <v>0</v>
      </c>
      <c r="AY322" s="79"/>
      <c r="AZ322" s="76"/>
      <c r="BA322" s="68" t="s">
        <v>37</v>
      </c>
    </row>
    <row r="323" spans="1:53">
      <c r="A323" s="627"/>
      <c r="B323" s="611"/>
      <c r="C323" s="613"/>
      <c r="D323" s="625"/>
      <c r="E323" s="629"/>
      <c r="F323" s="75" t="s">
        <v>38</v>
      </c>
      <c r="G323" s="78"/>
      <c r="H323" s="64">
        <f t="shared" si="711"/>
        <v>0</v>
      </c>
      <c r="I323" s="79"/>
      <c r="J323" s="78"/>
      <c r="K323" s="64">
        <f t="shared" si="712"/>
        <v>0</v>
      </c>
      <c r="L323" s="79"/>
      <c r="M323" s="78"/>
      <c r="N323" s="64">
        <f t="shared" si="713"/>
        <v>0</v>
      </c>
      <c r="O323" s="79"/>
      <c r="P323" s="78"/>
      <c r="Q323" s="64">
        <f t="shared" si="714"/>
        <v>0</v>
      </c>
      <c r="R323" s="79"/>
      <c r="S323" s="78"/>
      <c r="T323" s="64">
        <f t="shared" si="715"/>
        <v>0</v>
      </c>
      <c r="U323" s="79"/>
      <c r="V323" s="78"/>
      <c r="W323" s="64">
        <f t="shared" si="716"/>
        <v>0</v>
      </c>
      <c r="X323" s="93"/>
      <c r="Y323" s="78"/>
      <c r="Z323" s="64">
        <f t="shared" si="717"/>
        <v>0</v>
      </c>
      <c r="AA323" s="79"/>
      <c r="AB323" s="78"/>
      <c r="AC323" s="64">
        <f t="shared" si="718"/>
        <v>0</v>
      </c>
      <c r="AD323" s="79"/>
      <c r="AE323" s="78"/>
      <c r="AF323" s="64">
        <f t="shared" si="719"/>
        <v>0</v>
      </c>
      <c r="AG323" s="79"/>
      <c r="AH323" s="78"/>
      <c r="AI323" s="64">
        <f t="shared" si="720"/>
        <v>0</v>
      </c>
      <c r="AJ323" s="79"/>
      <c r="AK323" s="78"/>
      <c r="AL323" s="64">
        <f t="shared" si="721"/>
        <v>0</v>
      </c>
      <c r="AM323" s="79"/>
      <c r="AN323" s="78"/>
      <c r="AO323" s="64">
        <f t="shared" si="722"/>
        <v>0</v>
      </c>
      <c r="AP323" s="79"/>
      <c r="AQ323" s="78"/>
      <c r="AR323" s="64">
        <f t="shared" si="723"/>
        <v>0</v>
      </c>
      <c r="AS323" s="79"/>
      <c r="AT323" s="78"/>
      <c r="AU323" s="64">
        <f t="shared" si="724"/>
        <v>0</v>
      </c>
      <c r="AV323" s="79"/>
      <c r="AW323" s="78"/>
      <c r="AX323" s="64">
        <f t="shared" si="725"/>
        <v>0</v>
      </c>
      <c r="AY323" s="79"/>
      <c r="AZ323" s="76"/>
      <c r="BA323" s="67">
        <f>SUM(H320:H325,K320:K325,N320:N325,Q320:Q325,T320:T325,W320:W325,Z320:Z325,AC320:AC325,AF320:AF325,AI320:AI325,AL320:AL325,AO320:AO325,AR320:AR325)</f>
        <v>8674000</v>
      </c>
    </row>
    <row r="324" spans="1:53">
      <c r="A324" s="627"/>
      <c r="B324" s="611"/>
      <c r="C324" s="613"/>
      <c r="D324" s="625"/>
      <c r="E324" s="629"/>
      <c r="F324" s="75" t="s">
        <v>39</v>
      </c>
      <c r="G324" s="78"/>
      <c r="H324" s="64">
        <f t="shared" si="711"/>
        <v>0</v>
      </c>
      <c r="I324" s="79"/>
      <c r="J324" s="78"/>
      <c r="K324" s="64">
        <f t="shared" si="712"/>
        <v>0</v>
      </c>
      <c r="L324" s="79"/>
      <c r="M324" s="78"/>
      <c r="N324" s="64">
        <f t="shared" si="713"/>
        <v>0</v>
      </c>
      <c r="O324" s="79"/>
      <c r="P324" s="78"/>
      <c r="Q324" s="64">
        <f t="shared" si="714"/>
        <v>0</v>
      </c>
      <c r="R324" s="79"/>
      <c r="S324" s="78"/>
      <c r="T324" s="64">
        <f t="shared" si="715"/>
        <v>0</v>
      </c>
      <c r="U324" s="79"/>
      <c r="V324" s="78"/>
      <c r="W324" s="64">
        <f t="shared" si="716"/>
        <v>0</v>
      </c>
      <c r="X324" s="93"/>
      <c r="Y324" s="131">
        <v>220000</v>
      </c>
      <c r="Z324" s="64">
        <v>0</v>
      </c>
      <c r="AA324" s="133">
        <v>100</v>
      </c>
      <c r="AB324" s="78"/>
      <c r="AC324" s="64">
        <f t="shared" si="718"/>
        <v>0</v>
      </c>
      <c r="AD324" s="79"/>
      <c r="AE324" s="78"/>
      <c r="AF324" s="64">
        <f t="shared" si="719"/>
        <v>0</v>
      </c>
      <c r="AG324" s="79"/>
      <c r="AH324" s="78"/>
      <c r="AI324" s="64">
        <f t="shared" si="720"/>
        <v>0</v>
      </c>
      <c r="AJ324" s="79"/>
      <c r="AK324" s="78"/>
      <c r="AL324" s="64">
        <f t="shared" si="721"/>
        <v>0</v>
      </c>
      <c r="AM324" s="79"/>
      <c r="AN324" s="78"/>
      <c r="AO324" s="64">
        <f t="shared" si="722"/>
        <v>0</v>
      </c>
      <c r="AP324" s="79"/>
      <c r="AQ324" s="78"/>
      <c r="AR324" s="64">
        <f t="shared" si="723"/>
        <v>0</v>
      </c>
      <c r="AS324" s="79"/>
      <c r="AT324" s="78"/>
      <c r="AU324" s="64">
        <f t="shared" si="724"/>
        <v>0</v>
      </c>
      <c r="AV324" s="79"/>
      <c r="AW324" s="78"/>
      <c r="AX324" s="64">
        <f t="shared" si="725"/>
        <v>0</v>
      </c>
      <c r="AY324" s="79"/>
      <c r="AZ324" s="76"/>
      <c r="BA324" s="68" t="s">
        <v>40</v>
      </c>
    </row>
    <row r="325" spans="1:53">
      <c r="A325" s="738"/>
      <c r="B325" s="734"/>
      <c r="C325" s="735"/>
      <c r="D325" s="739"/>
      <c r="E325" s="740"/>
      <c r="F325" s="75" t="s">
        <v>42</v>
      </c>
      <c r="G325" s="78"/>
      <c r="H325" s="64">
        <f t="shared" si="711"/>
        <v>0</v>
      </c>
      <c r="I325" s="79"/>
      <c r="J325" s="78"/>
      <c r="K325" s="64">
        <f t="shared" si="712"/>
        <v>0</v>
      </c>
      <c r="L325" s="79"/>
      <c r="M325" s="78"/>
      <c r="N325" s="64">
        <f t="shared" si="713"/>
        <v>0</v>
      </c>
      <c r="O325" s="79"/>
      <c r="P325" s="78"/>
      <c r="Q325" s="64">
        <f t="shared" si="714"/>
        <v>0</v>
      </c>
      <c r="R325" s="79"/>
      <c r="S325" s="78">
        <v>2044800</v>
      </c>
      <c r="T325" s="64">
        <f t="shared" si="715"/>
        <v>0</v>
      </c>
      <c r="U325" s="79">
        <v>2044800</v>
      </c>
      <c r="V325" s="78">
        <v>1955200</v>
      </c>
      <c r="W325" s="64">
        <f t="shared" si="716"/>
        <v>0</v>
      </c>
      <c r="X325" s="93">
        <v>1955200</v>
      </c>
      <c r="Y325" s="78"/>
      <c r="Z325" s="64">
        <f t="shared" si="717"/>
        <v>0</v>
      </c>
      <c r="AA325" s="79"/>
      <c r="AB325" s="131"/>
      <c r="AC325" s="64">
        <f t="shared" si="718"/>
        <v>0</v>
      </c>
      <c r="AD325" s="79"/>
      <c r="AE325" s="78"/>
      <c r="AF325" s="64">
        <f t="shared" si="719"/>
        <v>0</v>
      </c>
      <c r="AG325" s="79"/>
      <c r="AH325" s="131">
        <v>10874000</v>
      </c>
      <c r="AI325" s="132"/>
      <c r="AJ325" s="133">
        <v>2200000</v>
      </c>
      <c r="AK325" s="131">
        <v>8674000</v>
      </c>
      <c r="AL325" s="132">
        <f t="shared" si="721"/>
        <v>8674000</v>
      </c>
      <c r="AM325" s="133"/>
      <c r="AN325" s="78"/>
      <c r="AO325" s="64">
        <f t="shared" si="722"/>
        <v>0</v>
      </c>
      <c r="AP325" s="79"/>
      <c r="AQ325" s="78"/>
      <c r="AR325" s="64">
        <f t="shared" si="723"/>
        <v>0</v>
      </c>
      <c r="AS325" s="79"/>
      <c r="AT325" s="78"/>
      <c r="AU325" s="64">
        <f t="shared" si="724"/>
        <v>0</v>
      </c>
      <c r="AV325" s="79"/>
      <c r="AW325" s="78"/>
      <c r="AX325" s="64">
        <f t="shared" si="725"/>
        <v>0</v>
      </c>
      <c r="AY325" s="79"/>
      <c r="AZ325" s="76"/>
      <c r="BA325" s="67">
        <f>SUM(I320:I325,L320:L325,O320:O325,R320:R325,U320:U325,X320:X325,AA320:AA325,AD320:AD325,AG320:AG325,AJ320:AJ325,AM320:AM325,AP320:AP325,AS320:AS325)</f>
        <v>6280100</v>
      </c>
    </row>
    <row r="326" spans="1:53" ht="19.5" customHeight="1">
      <c r="A326" s="477" t="s">
        <v>24</v>
      </c>
      <c r="B326" s="467" t="s">
        <v>20</v>
      </c>
      <c r="C326" s="467" t="s">
        <v>21</v>
      </c>
      <c r="D326" s="467" t="s">
        <v>212</v>
      </c>
      <c r="E326" s="467" t="s">
        <v>23</v>
      </c>
      <c r="F326" s="480" t="s">
        <v>25</v>
      </c>
      <c r="G326" s="459" t="s">
        <v>26</v>
      </c>
      <c r="H326" s="449" t="s">
        <v>27</v>
      </c>
      <c r="I326" s="451" t="s">
        <v>28</v>
      </c>
      <c r="J326" s="459" t="s">
        <v>26</v>
      </c>
      <c r="K326" s="449" t="s">
        <v>27</v>
      </c>
      <c r="L326" s="451" t="s">
        <v>28</v>
      </c>
      <c r="M326" s="459" t="s">
        <v>26</v>
      </c>
      <c r="N326" s="449" t="s">
        <v>27</v>
      </c>
      <c r="O326" s="451" t="s">
        <v>28</v>
      </c>
      <c r="P326" s="459" t="s">
        <v>26</v>
      </c>
      <c r="Q326" s="449" t="s">
        <v>27</v>
      </c>
      <c r="R326" s="451" t="s">
        <v>28</v>
      </c>
      <c r="S326" s="459" t="s">
        <v>26</v>
      </c>
      <c r="T326" s="449" t="s">
        <v>27</v>
      </c>
      <c r="U326" s="451" t="s">
        <v>28</v>
      </c>
      <c r="V326" s="459" t="s">
        <v>26</v>
      </c>
      <c r="W326" s="449" t="s">
        <v>27</v>
      </c>
      <c r="X326" s="473" t="s">
        <v>28</v>
      </c>
      <c r="Y326" s="459" t="s">
        <v>26</v>
      </c>
      <c r="Z326" s="449" t="s">
        <v>27</v>
      </c>
      <c r="AA326" s="451" t="s">
        <v>28</v>
      </c>
      <c r="AB326" s="459" t="s">
        <v>26</v>
      </c>
      <c r="AC326" s="449" t="s">
        <v>27</v>
      </c>
      <c r="AD326" s="451" t="s">
        <v>28</v>
      </c>
      <c r="AE326" s="459" t="s">
        <v>26</v>
      </c>
      <c r="AF326" s="449" t="s">
        <v>27</v>
      </c>
      <c r="AG326" s="451" t="s">
        <v>28</v>
      </c>
      <c r="AH326" s="459" t="s">
        <v>26</v>
      </c>
      <c r="AI326" s="449" t="s">
        <v>27</v>
      </c>
      <c r="AJ326" s="451" t="s">
        <v>28</v>
      </c>
      <c r="AK326" s="459" t="s">
        <v>26</v>
      </c>
      <c r="AL326" s="449" t="s">
        <v>27</v>
      </c>
      <c r="AM326" s="451" t="s">
        <v>28</v>
      </c>
      <c r="AN326" s="459" t="s">
        <v>26</v>
      </c>
      <c r="AO326" s="449" t="s">
        <v>27</v>
      </c>
      <c r="AP326" s="451" t="s">
        <v>28</v>
      </c>
      <c r="AQ326" s="459" t="s">
        <v>26</v>
      </c>
      <c r="AR326" s="449" t="s">
        <v>27</v>
      </c>
      <c r="AS326" s="451" t="s">
        <v>28</v>
      </c>
      <c r="AT326" s="459" t="s">
        <v>26</v>
      </c>
      <c r="AU326" s="449" t="s">
        <v>27</v>
      </c>
      <c r="AV326" s="451" t="s">
        <v>28</v>
      </c>
      <c r="AW326" s="459" t="s">
        <v>26</v>
      </c>
      <c r="AX326" s="449" t="s">
        <v>27</v>
      </c>
      <c r="AY326" s="451" t="s">
        <v>28</v>
      </c>
      <c r="AZ326" s="475" t="s">
        <v>26</v>
      </c>
      <c r="BA326" s="482" t="s">
        <v>29</v>
      </c>
    </row>
    <row r="327" spans="1:53" ht="30.75" customHeight="1">
      <c r="A327" s="626" t="s">
        <v>215</v>
      </c>
      <c r="B327" s="610" t="s">
        <v>237</v>
      </c>
      <c r="C327" s="612">
        <v>2086</v>
      </c>
      <c r="D327" s="624" t="s">
        <v>238</v>
      </c>
      <c r="E327" s="628" t="s">
        <v>239</v>
      </c>
      <c r="F327" s="75" t="s">
        <v>33</v>
      </c>
      <c r="G327" s="78"/>
      <c r="H327" s="64">
        <f t="shared" ref="H327:H332" si="726">G327-I327</f>
        <v>0</v>
      </c>
      <c r="I327" s="79"/>
      <c r="J327" s="78"/>
      <c r="K327" s="64">
        <f t="shared" ref="K327:K332" si="727">J327-L327</f>
        <v>0</v>
      </c>
      <c r="L327" s="79"/>
      <c r="M327" s="78"/>
      <c r="N327" s="64">
        <f t="shared" ref="N327:N332" si="728">M327-O327</f>
        <v>0</v>
      </c>
      <c r="O327" s="79"/>
      <c r="P327" s="78"/>
      <c r="Q327" s="64">
        <f t="shared" ref="Q327:Q332" si="729">P327-R327</f>
        <v>0</v>
      </c>
      <c r="R327" s="79"/>
      <c r="S327" s="78"/>
      <c r="T327" s="64">
        <f t="shared" ref="T327:T332" si="730">S327-U327</f>
        <v>0</v>
      </c>
      <c r="U327" s="79"/>
      <c r="V327" s="78"/>
      <c r="W327" s="64">
        <f t="shared" ref="W327:W332" si="731">V327-X327</f>
        <v>0</v>
      </c>
      <c r="X327" s="93"/>
      <c r="Y327" s="78"/>
      <c r="Z327" s="64">
        <f t="shared" ref="Z327:Z332" si="732">Y327-AA327</f>
        <v>0</v>
      </c>
      <c r="AA327" s="79"/>
      <c r="AB327" s="78"/>
      <c r="AC327" s="64">
        <f t="shared" ref="AC327:AC332" si="733">AB327-AD327</f>
        <v>0</v>
      </c>
      <c r="AD327" s="79"/>
      <c r="AE327" s="78"/>
      <c r="AF327" s="64">
        <f t="shared" ref="AF327:AF332" si="734">AE327-AG327</f>
        <v>0</v>
      </c>
      <c r="AG327" s="79"/>
      <c r="AH327" s="78"/>
      <c r="AI327" s="64">
        <f t="shared" ref="AI327:AI332" si="735">AH327-AJ327</f>
        <v>0</v>
      </c>
      <c r="AJ327" s="79"/>
      <c r="AK327" s="78"/>
      <c r="AL327" s="64">
        <f t="shared" ref="AL327:AL332" si="736">AK327-AM327</f>
        <v>0</v>
      </c>
      <c r="AM327" s="79"/>
      <c r="AN327" s="78"/>
      <c r="AO327" s="64">
        <f t="shared" ref="AO327:AO332" si="737">AN327-AP327</f>
        <v>0</v>
      </c>
      <c r="AP327" s="79"/>
      <c r="AQ327" s="78"/>
      <c r="AR327" s="64">
        <f t="shared" ref="AR327:AR332" si="738">AQ327-AS327</f>
        <v>0</v>
      </c>
      <c r="AS327" s="79"/>
      <c r="AT327" s="78"/>
      <c r="AU327" s="64">
        <f t="shared" ref="AU327:AU332" si="739">AT327-AV327</f>
        <v>0</v>
      </c>
      <c r="AV327" s="79"/>
      <c r="AW327" s="78"/>
      <c r="AX327" s="64">
        <f t="shared" ref="AX327:AX332" si="740">AW327-AY327</f>
        <v>0</v>
      </c>
      <c r="AY327" s="79"/>
      <c r="AZ327" s="76"/>
      <c r="BA327" s="66" t="s">
        <v>34</v>
      </c>
    </row>
    <row r="328" spans="1:53" ht="12" customHeight="1">
      <c r="A328" s="627"/>
      <c r="B328" s="611"/>
      <c r="C328" s="613"/>
      <c r="D328" s="625"/>
      <c r="E328" s="629"/>
      <c r="F328" s="75" t="s">
        <v>35</v>
      </c>
      <c r="G328" s="78"/>
      <c r="H328" s="64">
        <f t="shared" si="726"/>
        <v>0</v>
      </c>
      <c r="I328" s="79"/>
      <c r="J328" s="78"/>
      <c r="K328" s="64">
        <f t="shared" si="727"/>
        <v>0</v>
      </c>
      <c r="L328" s="79"/>
      <c r="M328" s="78"/>
      <c r="N328" s="64">
        <f t="shared" si="728"/>
        <v>0</v>
      </c>
      <c r="O328" s="79"/>
      <c r="P328" s="78"/>
      <c r="Q328" s="64">
        <f t="shared" si="729"/>
        <v>0</v>
      </c>
      <c r="R328" s="79"/>
      <c r="S328" s="78"/>
      <c r="T328" s="64">
        <f t="shared" si="730"/>
        <v>0</v>
      </c>
      <c r="U328" s="79"/>
      <c r="V328" s="78"/>
      <c r="W328" s="64">
        <f t="shared" si="731"/>
        <v>0</v>
      </c>
      <c r="X328" s="93"/>
      <c r="Y328" s="78"/>
      <c r="Z328" s="64">
        <f t="shared" si="732"/>
        <v>0</v>
      </c>
      <c r="AA328" s="79"/>
      <c r="AB328" s="78"/>
      <c r="AC328" s="64">
        <f t="shared" si="733"/>
        <v>0</v>
      </c>
      <c r="AD328" s="79"/>
      <c r="AE328" s="78"/>
      <c r="AF328" s="64">
        <f t="shared" si="734"/>
        <v>0</v>
      </c>
      <c r="AG328" s="79"/>
      <c r="AH328" s="78"/>
      <c r="AI328" s="64">
        <f t="shared" si="735"/>
        <v>0</v>
      </c>
      <c r="AJ328" s="79"/>
      <c r="AK328" s="78"/>
      <c r="AL328" s="64">
        <f t="shared" si="736"/>
        <v>0</v>
      </c>
      <c r="AM328" s="79"/>
      <c r="AN328" s="78"/>
      <c r="AO328" s="64">
        <f t="shared" si="737"/>
        <v>0</v>
      </c>
      <c r="AP328" s="79"/>
      <c r="AQ328" s="78"/>
      <c r="AR328" s="64">
        <f t="shared" si="738"/>
        <v>0</v>
      </c>
      <c r="AS328" s="79"/>
      <c r="AT328" s="78"/>
      <c r="AU328" s="64">
        <f t="shared" si="739"/>
        <v>0</v>
      </c>
      <c r="AV328" s="79"/>
      <c r="AW328" s="78"/>
      <c r="AX328" s="64">
        <f t="shared" si="740"/>
        <v>0</v>
      </c>
      <c r="AY328" s="79"/>
      <c r="AZ328" s="76"/>
      <c r="BA328" s="67">
        <f>SUM(G327:G332,J327:J332,M327:M332,P327:P332,S327:S332,V327:V332,Y327:Y332,AB327:AB332,AE327:AE332,AH327:AH332,AK327:AK332,AZ327:AZ332,AN327:AN332,AQ327:AQ332)</f>
        <v>766682</v>
      </c>
    </row>
    <row r="329" spans="1:53" ht="18" customHeight="1">
      <c r="A329" s="627"/>
      <c r="B329" s="611"/>
      <c r="C329" s="613"/>
      <c r="D329" s="625"/>
      <c r="E329" s="629"/>
      <c r="F329" s="75" t="s">
        <v>36</v>
      </c>
      <c r="G329" s="78">
        <v>164972</v>
      </c>
      <c r="H329" s="64">
        <f t="shared" si="726"/>
        <v>0</v>
      </c>
      <c r="I329" s="79">
        <v>164972</v>
      </c>
      <c r="J329" s="78"/>
      <c r="K329" s="64">
        <f t="shared" si="727"/>
        <v>0</v>
      </c>
      <c r="L329" s="79"/>
      <c r="M329" s="78"/>
      <c r="N329" s="64">
        <f t="shared" si="728"/>
        <v>0</v>
      </c>
      <c r="O329" s="79"/>
      <c r="P329" s="78">
        <v>466710</v>
      </c>
      <c r="Q329" s="64">
        <f t="shared" si="729"/>
        <v>0</v>
      </c>
      <c r="R329" s="79">
        <v>466710</v>
      </c>
      <c r="S329" s="78"/>
      <c r="T329" s="64">
        <f t="shared" si="730"/>
        <v>0</v>
      </c>
      <c r="U329" s="79"/>
      <c r="V329" s="78"/>
      <c r="W329" s="64">
        <f t="shared" si="731"/>
        <v>0</v>
      </c>
      <c r="X329" s="93"/>
      <c r="Y329" s="78"/>
      <c r="Z329" s="64">
        <f t="shared" si="732"/>
        <v>0</v>
      </c>
      <c r="AA329" s="79"/>
      <c r="AB329" s="131">
        <v>135000</v>
      </c>
      <c r="AC329" s="64">
        <f t="shared" si="733"/>
        <v>0</v>
      </c>
      <c r="AD329" s="133">
        <v>135000</v>
      </c>
      <c r="AE329" s="78"/>
      <c r="AF329" s="64">
        <f t="shared" si="734"/>
        <v>0</v>
      </c>
      <c r="AG329" s="79"/>
      <c r="AH329" s="78"/>
      <c r="AI329" s="64">
        <f t="shared" si="735"/>
        <v>0</v>
      </c>
      <c r="AJ329" s="79"/>
      <c r="AK329" s="78"/>
      <c r="AL329" s="64">
        <f t="shared" si="736"/>
        <v>0</v>
      </c>
      <c r="AM329" s="79"/>
      <c r="AN329" s="78"/>
      <c r="AO329" s="64">
        <f t="shared" si="737"/>
        <v>0</v>
      </c>
      <c r="AP329" s="79"/>
      <c r="AQ329" s="78"/>
      <c r="AR329" s="64">
        <f t="shared" si="738"/>
        <v>0</v>
      </c>
      <c r="AS329" s="79"/>
      <c r="AT329" s="78"/>
      <c r="AU329" s="64">
        <f t="shared" si="739"/>
        <v>0</v>
      </c>
      <c r="AV329" s="79"/>
      <c r="AW329" s="78"/>
      <c r="AX329" s="64">
        <f t="shared" si="740"/>
        <v>0</v>
      </c>
      <c r="AY329" s="79"/>
      <c r="AZ329" s="76"/>
      <c r="BA329" s="68" t="s">
        <v>37</v>
      </c>
    </row>
    <row r="330" spans="1:53" ht="21" customHeight="1">
      <c r="A330" s="627"/>
      <c r="B330" s="611"/>
      <c r="C330" s="613"/>
      <c r="D330" s="625"/>
      <c r="E330" s="629"/>
      <c r="F330" s="75" t="s">
        <v>38</v>
      </c>
      <c r="G330" s="78"/>
      <c r="H330" s="64">
        <f t="shared" si="726"/>
        <v>0</v>
      </c>
      <c r="I330" s="79"/>
      <c r="J330" s="78"/>
      <c r="K330" s="64">
        <f t="shared" si="727"/>
        <v>0</v>
      </c>
      <c r="L330" s="79"/>
      <c r="M330" s="78"/>
      <c r="N330" s="64">
        <f t="shared" si="728"/>
        <v>0</v>
      </c>
      <c r="O330" s="79"/>
      <c r="P330" s="78"/>
      <c r="Q330" s="64">
        <f t="shared" si="729"/>
        <v>0</v>
      </c>
      <c r="R330" s="79"/>
      <c r="S330" s="78"/>
      <c r="T330" s="64">
        <f t="shared" si="730"/>
        <v>0</v>
      </c>
      <c r="U330" s="79"/>
      <c r="V330" s="78"/>
      <c r="W330" s="64">
        <f t="shared" si="731"/>
        <v>0</v>
      </c>
      <c r="X330" s="93"/>
      <c r="Y330" s="78"/>
      <c r="Z330" s="64">
        <f t="shared" si="732"/>
        <v>0</v>
      </c>
      <c r="AA330" s="79"/>
      <c r="AB330" s="131"/>
      <c r="AC330" s="64">
        <f t="shared" si="733"/>
        <v>0</v>
      </c>
      <c r="AD330" s="79"/>
      <c r="AE330" s="78"/>
      <c r="AF330" s="64">
        <f t="shared" si="734"/>
        <v>0</v>
      </c>
      <c r="AG330" s="79"/>
      <c r="AH330" s="78"/>
      <c r="AI330" s="64">
        <f t="shared" si="735"/>
        <v>0</v>
      </c>
      <c r="AJ330" s="79"/>
      <c r="AK330" s="78"/>
      <c r="AL330" s="64">
        <f t="shared" si="736"/>
        <v>0</v>
      </c>
      <c r="AM330" s="79"/>
      <c r="AN330" s="78"/>
      <c r="AO330" s="64">
        <f t="shared" si="737"/>
        <v>0</v>
      </c>
      <c r="AP330" s="79"/>
      <c r="AQ330" s="78"/>
      <c r="AR330" s="64">
        <f t="shared" si="738"/>
        <v>0</v>
      </c>
      <c r="AS330" s="79"/>
      <c r="AT330" s="78"/>
      <c r="AU330" s="64">
        <f t="shared" si="739"/>
        <v>0</v>
      </c>
      <c r="AV330" s="79"/>
      <c r="AW330" s="78"/>
      <c r="AX330" s="64">
        <f t="shared" si="740"/>
        <v>0</v>
      </c>
      <c r="AY330" s="79"/>
      <c r="AZ330" s="76"/>
      <c r="BA330" s="67">
        <f>SUM(H327:H332,K327:K332,N327:N332,Q327:Q332,T327:T332,W327:W332,Z327:Z332,AC327:AC332,AF327:AF332,AI327:AI332,AL327:AL332,AO327:AO332,AR327:AR332)</f>
        <v>0</v>
      </c>
    </row>
    <row r="331" spans="1:53" ht="19.5" customHeight="1">
      <c r="A331" s="627"/>
      <c r="B331" s="611"/>
      <c r="C331" s="613"/>
      <c r="D331" s="625"/>
      <c r="E331" s="629"/>
      <c r="F331" s="75" t="s">
        <v>39</v>
      </c>
      <c r="G331" s="78"/>
      <c r="H331" s="64">
        <f t="shared" si="726"/>
        <v>0</v>
      </c>
      <c r="I331" s="79"/>
      <c r="J331" s="78"/>
      <c r="K331" s="64">
        <f t="shared" si="727"/>
        <v>0</v>
      </c>
      <c r="L331" s="79"/>
      <c r="M331" s="78"/>
      <c r="N331" s="64">
        <f t="shared" si="728"/>
        <v>0</v>
      </c>
      <c r="O331" s="79"/>
      <c r="P331" s="78"/>
      <c r="Q331" s="64">
        <f t="shared" si="729"/>
        <v>0</v>
      </c>
      <c r="R331" s="79"/>
      <c r="S331" s="78"/>
      <c r="T331" s="64">
        <f t="shared" si="730"/>
        <v>0</v>
      </c>
      <c r="U331" s="79"/>
      <c r="V331" s="78"/>
      <c r="W331" s="64">
        <f t="shared" si="731"/>
        <v>0</v>
      </c>
      <c r="X331" s="93"/>
      <c r="Y331" s="78"/>
      <c r="Z331" s="64">
        <f t="shared" si="732"/>
        <v>0</v>
      </c>
      <c r="AA331" s="79"/>
      <c r="AB331" s="78"/>
      <c r="AC331" s="64">
        <f t="shared" si="733"/>
        <v>0</v>
      </c>
      <c r="AD331" s="79"/>
      <c r="AE331" s="78"/>
      <c r="AF331" s="64">
        <f t="shared" si="734"/>
        <v>0</v>
      </c>
      <c r="AG331" s="79"/>
      <c r="AH331" s="78"/>
      <c r="AI331" s="64">
        <f t="shared" si="735"/>
        <v>0</v>
      </c>
      <c r="AJ331" s="79"/>
      <c r="AK331" s="78"/>
      <c r="AL331" s="64">
        <f t="shared" si="736"/>
        <v>0</v>
      </c>
      <c r="AM331" s="79"/>
      <c r="AN331" s="78"/>
      <c r="AO331" s="64">
        <f t="shared" si="737"/>
        <v>0</v>
      </c>
      <c r="AP331" s="79"/>
      <c r="AQ331" s="78"/>
      <c r="AR331" s="64">
        <f t="shared" si="738"/>
        <v>0</v>
      </c>
      <c r="AS331" s="79"/>
      <c r="AT331" s="78"/>
      <c r="AU331" s="64">
        <f t="shared" si="739"/>
        <v>0</v>
      </c>
      <c r="AV331" s="79"/>
      <c r="AW331" s="78"/>
      <c r="AX331" s="64">
        <f t="shared" si="740"/>
        <v>0</v>
      </c>
      <c r="AY331" s="79"/>
      <c r="AZ331" s="76"/>
      <c r="BA331" s="68" t="s">
        <v>40</v>
      </c>
    </row>
    <row r="332" spans="1:53" ht="23.25" customHeight="1">
      <c r="A332" s="738"/>
      <c r="B332" s="734"/>
      <c r="C332" s="735"/>
      <c r="D332" s="739"/>
      <c r="E332" s="740"/>
      <c r="F332" s="75" t="s">
        <v>42</v>
      </c>
      <c r="G332" s="78"/>
      <c r="H332" s="64">
        <f t="shared" si="726"/>
        <v>0</v>
      </c>
      <c r="I332" s="79"/>
      <c r="J332" s="78"/>
      <c r="K332" s="64">
        <f t="shared" si="727"/>
        <v>0</v>
      </c>
      <c r="L332" s="79"/>
      <c r="M332" s="78"/>
      <c r="N332" s="64">
        <f t="shared" si="728"/>
        <v>0</v>
      </c>
      <c r="O332" s="79"/>
      <c r="P332" s="78"/>
      <c r="Q332" s="64">
        <f t="shared" si="729"/>
        <v>0</v>
      </c>
      <c r="R332" s="79"/>
      <c r="S332" s="78"/>
      <c r="T332" s="64">
        <f t="shared" si="730"/>
        <v>0</v>
      </c>
      <c r="U332" s="79"/>
      <c r="V332" s="78"/>
      <c r="W332" s="64">
        <f t="shared" si="731"/>
        <v>0</v>
      </c>
      <c r="X332" s="93"/>
      <c r="Y332" s="78"/>
      <c r="Z332" s="64">
        <f t="shared" si="732"/>
        <v>0</v>
      </c>
      <c r="AA332" s="79"/>
      <c r="AB332" s="78"/>
      <c r="AC332" s="64">
        <f t="shared" si="733"/>
        <v>0</v>
      </c>
      <c r="AD332" s="79"/>
      <c r="AE332" s="78"/>
      <c r="AF332" s="64">
        <f t="shared" si="734"/>
        <v>0</v>
      </c>
      <c r="AG332" s="79"/>
      <c r="AH332" s="78"/>
      <c r="AI332" s="64">
        <f t="shared" si="735"/>
        <v>0</v>
      </c>
      <c r="AJ332" s="79"/>
      <c r="AK332" s="78"/>
      <c r="AL332" s="64">
        <f t="shared" si="736"/>
        <v>0</v>
      </c>
      <c r="AM332" s="79"/>
      <c r="AN332" s="78"/>
      <c r="AO332" s="64">
        <f t="shared" si="737"/>
        <v>0</v>
      </c>
      <c r="AP332" s="79"/>
      <c r="AQ332" s="78"/>
      <c r="AR332" s="64">
        <f t="shared" si="738"/>
        <v>0</v>
      </c>
      <c r="AS332" s="79"/>
      <c r="AT332" s="78"/>
      <c r="AU332" s="64">
        <f t="shared" si="739"/>
        <v>0</v>
      </c>
      <c r="AV332" s="79"/>
      <c r="AW332" s="78"/>
      <c r="AX332" s="64">
        <f t="shared" si="740"/>
        <v>0</v>
      </c>
      <c r="AY332" s="79"/>
      <c r="AZ332" s="150"/>
      <c r="BA332" s="67">
        <f>SUM(I327:I332,L327:L332,O327:O332,R327:R332,U327:U332,X327:X332,AA327:AA332,AD327:AD332,AG327:AG332,AJ327:AJ332,AM327:AM332,AP327:AP332,AS327:AS332)</f>
        <v>766682</v>
      </c>
    </row>
    <row r="333" spans="1:53" ht="15" customHeight="1">
      <c r="A333" s="435" t="s">
        <v>24</v>
      </c>
      <c r="B333" s="446" t="s">
        <v>20</v>
      </c>
      <c r="C333" s="446" t="s">
        <v>21</v>
      </c>
      <c r="D333" s="446" t="s">
        <v>212</v>
      </c>
      <c r="E333" s="446" t="s">
        <v>23</v>
      </c>
      <c r="F333" s="448" t="s">
        <v>25</v>
      </c>
      <c r="G333" s="433" t="s">
        <v>26</v>
      </c>
      <c r="H333" s="435" t="s">
        <v>27</v>
      </c>
      <c r="I333" s="437" t="s">
        <v>28</v>
      </c>
      <c r="J333" s="433" t="s">
        <v>26</v>
      </c>
      <c r="K333" s="435" t="s">
        <v>27</v>
      </c>
      <c r="L333" s="437" t="s">
        <v>28</v>
      </c>
      <c r="M333" s="433" t="s">
        <v>26</v>
      </c>
      <c r="N333" s="435" t="s">
        <v>27</v>
      </c>
      <c r="O333" s="437" t="s">
        <v>28</v>
      </c>
      <c r="P333" s="433" t="s">
        <v>26</v>
      </c>
      <c r="Q333" s="435" t="s">
        <v>27</v>
      </c>
      <c r="R333" s="437" t="s">
        <v>28</v>
      </c>
      <c r="S333" s="433" t="s">
        <v>26</v>
      </c>
      <c r="T333" s="435" t="s">
        <v>27</v>
      </c>
      <c r="U333" s="437" t="s">
        <v>28</v>
      </c>
      <c r="V333" s="433" t="s">
        <v>26</v>
      </c>
      <c r="W333" s="435" t="s">
        <v>27</v>
      </c>
      <c r="X333" s="437" t="s">
        <v>28</v>
      </c>
      <c r="Y333" s="433" t="s">
        <v>26</v>
      </c>
      <c r="Z333" s="435" t="s">
        <v>27</v>
      </c>
      <c r="AA333" s="437" t="s">
        <v>28</v>
      </c>
      <c r="AB333" s="433" t="s">
        <v>26</v>
      </c>
      <c r="AC333" s="435" t="s">
        <v>27</v>
      </c>
      <c r="AD333" s="437" t="s">
        <v>28</v>
      </c>
      <c r="AE333" s="433" t="s">
        <v>26</v>
      </c>
      <c r="AF333" s="435" t="s">
        <v>27</v>
      </c>
      <c r="AG333" s="437" t="s">
        <v>28</v>
      </c>
      <c r="AH333" s="433" t="s">
        <v>26</v>
      </c>
      <c r="AI333" s="435" t="s">
        <v>27</v>
      </c>
      <c r="AJ333" s="437" t="s">
        <v>28</v>
      </c>
      <c r="AK333" s="433" t="s">
        <v>26</v>
      </c>
      <c r="AL333" s="435" t="s">
        <v>27</v>
      </c>
      <c r="AM333" s="437" t="s">
        <v>28</v>
      </c>
      <c r="AN333" s="433" t="s">
        <v>26</v>
      </c>
      <c r="AO333" s="435" t="s">
        <v>27</v>
      </c>
      <c r="AP333" s="437" t="s">
        <v>28</v>
      </c>
      <c r="AQ333" s="433" t="s">
        <v>26</v>
      </c>
      <c r="AR333" s="435" t="s">
        <v>27</v>
      </c>
      <c r="AS333" s="437" t="s">
        <v>28</v>
      </c>
      <c r="AT333" s="433" t="s">
        <v>26</v>
      </c>
      <c r="AU333" s="435" t="s">
        <v>27</v>
      </c>
      <c r="AV333" s="437" t="s">
        <v>28</v>
      </c>
      <c r="AW333" s="433" t="s">
        <v>26</v>
      </c>
      <c r="AX333" s="435" t="s">
        <v>27</v>
      </c>
      <c r="AY333" s="437" t="s">
        <v>28</v>
      </c>
      <c r="AZ333" s="464" t="s">
        <v>26</v>
      </c>
      <c r="BA333" s="463" t="s">
        <v>29</v>
      </c>
    </row>
    <row r="334" spans="1:53" ht="15" customHeight="1">
      <c r="A334" s="608" t="s">
        <v>416</v>
      </c>
      <c r="B334" s="610" t="s">
        <v>324</v>
      </c>
      <c r="C334" s="612">
        <v>3042</v>
      </c>
      <c r="D334" s="624" t="s">
        <v>417</v>
      </c>
      <c r="E334" s="616"/>
      <c r="F334" s="44" t="s">
        <v>33</v>
      </c>
      <c r="G334" s="13"/>
      <c r="H334" s="9">
        <f t="shared" ref="H334:H339" si="741">G334-I334</f>
        <v>0</v>
      </c>
      <c r="I334" s="10"/>
      <c r="J334" s="13"/>
      <c r="K334" s="9">
        <f t="shared" ref="K334:K339" si="742">J334-L334</f>
        <v>0</v>
      </c>
      <c r="L334" s="10"/>
      <c r="M334" s="13"/>
      <c r="N334" s="9">
        <f t="shared" ref="N334:N339" si="743">M334-O334</f>
        <v>0</v>
      </c>
      <c r="O334" s="10"/>
      <c r="P334" s="13"/>
      <c r="Q334" s="9">
        <f t="shared" ref="Q334:Q339" si="744">P334-R334</f>
        <v>0</v>
      </c>
      <c r="R334" s="10"/>
      <c r="S334" s="13"/>
      <c r="T334" s="9">
        <f t="shared" ref="T334:T339" si="745">S334-U334</f>
        <v>0</v>
      </c>
      <c r="U334" s="10"/>
      <c r="V334" s="13"/>
      <c r="W334" s="9">
        <f t="shared" ref="W334:W339" si="746">V334-X334</f>
        <v>0</v>
      </c>
      <c r="X334" s="10"/>
      <c r="Y334" s="13"/>
      <c r="Z334" s="9">
        <f t="shared" ref="Z334:Z339" si="747">Y334-AA334</f>
        <v>0</v>
      </c>
      <c r="AA334" s="10"/>
      <c r="AB334" s="13"/>
      <c r="AC334" s="9">
        <f t="shared" ref="AC334:AC339" si="748">AB334-AD334</f>
        <v>0</v>
      </c>
      <c r="AD334" s="10"/>
      <c r="AE334" s="13"/>
      <c r="AF334" s="9">
        <f t="shared" ref="AF334:AF339" si="749">AE334-AG334</f>
        <v>0</v>
      </c>
      <c r="AG334" s="10"/>
      <c r="AH334" s="13"/>
      <c r="AI334" s="9">
        <f t="shared" ref="AI334:AI339" si="750">AH334-AJ334</f>
        <v>0</v>
      </c>
      <c r="AJ334" s="10"/>
      <c r="AK334" s="13"/>
      <c r="AL334" s="9">
        <f t="shared" ref="AL334:AL339" si="751">AK334-AM334</f>
        <v>0</v>
      </c>
      <c r="AM334" s="10"/>
      <c r="AN334" s="13"/>
      <c r="AO334" s="9">
        <f t="shared" ref="AO334:AO339" si="752">AN334-AP334</f>
        <v>0</v>
      </c>
      <c r="AP334" s="10"/>
      <c r="AQ334" s="13"/>
      <c r="AR334" s="9">
        <f t="shared" ref="AR334:AR339" si="753">AQ334-AS334</f>
        <v>0</v>
      </c>
      <c r="AS334" s="10"/>
      <c r="AT334" s="13"/>
      <c r="AU334" s="9">
        <f t="shared" ref="AU334:AU339" si="754">AT334-AV334</f>
        <v>0</v>
      </c>
      <c r="AV334" s="10"/>
      <c r="AW334" s="13"/>
      <c r="AX334" s="9">
        <f t="shared" ref="AX334:AX339" si="755">AW334-AY334</f>
        <v>0</v>
      </c>
      <c r="AY334" s="10"/>
      <c r="AZ334" s="21"/>
      <c r="BA334" s="4" t="s">
        <v>34</v>
      </c>
    </row>
    <row r="335" spans="1:53">
      <c r="A335" s="609"/>
      <c r="B335" s="611"/>
      <c r="C335" s="613"/>
      <c r="D335" s="625"/>
      <c r="E335" s="617"/>
      <c r="F335" s="45" t="s">
        <v>35</v>
      </c>
      <c r="G335" s="13"/>
      <c r="H335" s="11">
        <f t="shared" si="741"/>
        <v>0</v>
      </c>
      <c r="I335" s="12"/>
      <c r="J335" s="13"/>
      <c r="K335" s="11">
        <f t="shared" si="742"/>
        <v>0</v>
      </c>
      <c r="L335" s="12"/>
      <c r="M335" s="13"/>
      <c r="N335" s="11">
        <f t="shared" si="743"/>
        <v>0</v>
      </c>
      <c r="O335" s="12"/>
      <c r="P335" s="13"/>
      <c r="Q335" s="11">
        <f t="shared" si="744"/>
        <v>0</v>
      </c>
      <c r="R335" s="12"/>
      <c r="S335" s="13"/>
      <c r="T335" s="11">
        <f t="shared" si="745"/>
        <v>0</v>
      </c>
      <c r="U335" s="12"/>
      <c r="V335" s="13"/>
      <c r="W335" s="11">
        <f t="shared" si="746"/>
        <v>0</v>
      </c>
      <c r="X335" s="12"/>
      <c r="Y335" s="13"/>
      <c r="Z335" s="11">
        <f t="shared" si="747"/>
        <v>0</v>
      </c>
      <c r="AA335" s="12"/>
      <c r="AB335" s="13"/>
      <c r="AC335" s="11">
        <f t="shared" si="748"/>
        <v>0</v>
      </c>
      <c r="AD335" s="12"/>
      <c r="AE335" s="13"/>
      <c r="AF335" s="11">
        <f t="shared" si="749"/>
        <v>0</v>
      </c>
      <c r="AG335" s="12"/>
      <c r="AH335" s="13"/>
      <c r="AI335" s="11">
        <f t="shared" si="750"/>
        <v>0</v>
      </c>
      <c r="AJ335" s="12"/>
      <c r="AK335" s="13"/>
      <c r="AL335" s="11">
        <f t="shared" si="751"/>
        <v>0</v>
      </c>
      <c r="AM335" s="12"/>
      <c r="AN335" s="13"/>
      <c r="AO335" s="11">
        <f t="shared" si="752"/>
        <v>0</v>
      </c>
      <c r="AP335" s="12"/>
      <c r="AQ335" s="13"/>
      <c r="AR335" s="11">
        <f t="shared" si="753"/>
        <v>0</v>
      </c>
      <c r="AS335" s="12"/>
      <c r="AT335" s="13"/>
      <c r="AU335" s="11">
        <f t="shared" si="754"/>
        <v>0</v>
      </c>
      <c r="AV335" s="12"/>
      <c r="AW335" s="13"/>
      <c r="AX335" s="11">
        <f t="shared" si="755"/>
        <v>0</v>
      </c>
      <c r="AY335" s="12"/>
      <c r="AZ335" s="3"/>
      <c r="BA335" s="55">
        <f>SUM(Y333:Y339,AB333:AB339,AE333:AE339,AH333:AH339,AK333:AK339,AZ333:AZ339,AN334:AN339,AQ334:AQ339)</f>
        <v>500000</v>
      </c>
    </row>
    <row r="336" spans="1:53">
      <c r="A336" s="609"/>
      <c r="B336" s="611"/>
      <c r="C336" s="613"/>
      <c r="D336" s="625"/>
      <c r="E336" s="617"/>
      <c r="F336" s="45" t="s">
        <v>36</v>
      </c>
      <c r="G336" s="13"/>
      <c r="H336" s="11">
        <f t="shared" si="741"/>
        <v>0</v>
      </c>
      <c r="I336" s="12"/>
      <c r="J336" s="13"/>
      <c r="K336" s="11">
        <f t="shared" si="742"/>
        <v>0</v>
      </c>
      <c r="L336" s="12"/>
      <c r="M336" s="13"/>
      <c r="N336" s="11">
        <f t="shared" si="743"/>
        <v>0</v>
      </c>
      <c r="O336" s="12"/>
      <c r="P336" s="13"/>
      <c r="Q336" s="11">
        <f t="shared" si="744"/>
        <v>0</v>
      </c>
      <c r="R336" s="12"/>
      <c r="S336" s="13"/>
      <c r="T336" s="11">
        <f t="shared" si="745"/>
        <v>0</v>
      </c>
      <c r="U336" s="12"/>
      <c r="V336" s="13"/>
      <c r="W336" s="11">
        <f t="shared" si="746"/>
        <v>0</v>
      </c>
      <c r="X336" s="12"/>
      <c r="Y336" s="140"/>
      <c r="Z336" s="129">
        <f t="shared" si="747"/>
        <v>0</v>
      </c>
      <c r="AA336" s="12"/>
      <c r="AB336" s="148">
        <v>120000</v>
      </c>
      <c r="AC336" s="11">
        <f t="shared" si="748"/>
        <v>0</v>
      </c>
      <c r="AD336" s="12">
        <v>120000</v>
      </c>
      <c r="AE336" s="13"/>
      <c r="AF336" s="11">
        <f t="shared" si="749"/>
        <v>0</v>
      </c>
      <c r="AG336" s="12"/>
      <c r="AH336" s="13">
        <v>212000</v>
      </c>
      <c r="AI336" s="11">
        <f t="shared" si="750"/>
        <v>0</v>
      </c>
      <c r="AJ336" s="130">
        <v>212000</v>
      </c>
      <c r="AK336" s="13"/>
      <c r="AL336" s="11">
        <f t="shared" si="751"/>
        <v>0</v>
      </c>
      <c r="AM336" s="12"/>
      <c r="AN336" s="13"/>
      <c r="AO336" s="11">
        <f t="shared" si="752"/>
        <v>0</v>
      </c>
      <c r="AP336" s="12"/>
      <c r="AQ336" s="13"/>
      <c r="AR336" s="11">
        <f t="shared" si="753"/>
        <v>0</v>
      </c>
      <c r="AS336" s="12"/>
      <c r="AT336" s="13"/>
      <c r="AU336" s="11">
        <f t="shared" si="754"/>
        <v>0</v>
      </c>
      <c r="AV336" s="12"/>
      <c r="AW336" s="13"/>
      <c r="AX336" s="11">
        <f t="shared" si="755"/>
        <v>0</v>
      </c>
      <c r="AY336" s="12"/>
      <c r="AZ336" s="3"/>
      <c r="BA336" s="7" t="s">
        <v>37</v>
      </c>
    </row>
    <row r="337" spans="1:53">
      <c r="A337" s="609"/>
      <c r="B337" s="611"/>
      <c r="C337" s="613"/>
      <c r="D337" s="625"/>
      <c r="E337" s="617"/>
      <c r="F337" s="45" t="s">
        <v>38</v>
      </c>
      <c r="G337" s="13"/>
      <c r="H337" s="11">
        <f t="shared" si="741"/>
        <v>0</v>
      </c>
      <c r="I337" s="12"/>
      <c r="J337" s="13"/>
      <c r="K337" s="11">
        <f t="shared" si="742"/>
        <v>0</v>
      </c>
      <c r="L337" s="12"/>
      <c r="M337" s="13"/>
      <c r="N337" s="11">
        <f t="shared" si="743"/>
        <v>0</v>
      </c>
      <c r="O337" s="12"/>
      <c r="P337" s="13"/>
      <c r="Q337" s="11">
        <f t="shared" si="744"/>
        <v>0</v>
      </c>
      <c r="R337" s="12"/>
      <c r="S337" s="13"/>
      <c r="T337" s="11">
        <f t="shared" si="745"/>
        <v>0</v>
      </c>
      <c r="U337" s="12"/>
      <c r="V337" s="13"/>
      <c r="W337" s="11">
        <f t="shared" si="746"/>
        <v>0</v>
      </c>
      <c r="X337" s="12"/>
      <c r="Y337" s="13"/>
      <c r="Z337" s="11">
        <f t="shared" si="747"/>
        <v>0</v>
      </c>
      <c r="AA337" s="12"/>
      <c r="AB337" s="140"/>
      <c r="AC337" s="11">
        <f t="shared" si="748"/>
        <v>0</v>
      </c>
      <c r="AD337" s="12"/>
      <c r="AE337" s="148"/>
      <c r="AF337" s="105">
        <f t="shared" si="749"/>
        <v>0</v>
      </c>
      <c r="AG337" s="12"/>
      <c r="AH337" s="140"/>
      <c r="AI337" s="129">
        <f t="shared" si="750"/>
        <v>0</v>
      </c>
      <c r="AJ337" s="130"/>
      <c r="AK337" s="13"/>
      <c r="AL337" s="11">
        <f t="shared" si="751"/>
        <v>0</v>
      </c>
      <c r="AM337" s="12"/>
      <c r="AN337" s="418">
        <v>24000</v>
      </c>
      <c r="AO337" s="419">
        <f t="shared" si="752"/>
        <v>24000</v>
      </c>
      <c r="AP337" s="420"/>
      <c r="AQ337" s="13"/>
      <c r="AR337" s="11">
        <f t="shared" si="753"/>
        <v>0</v>
      </c>
      <c r="AS337" s="12"/>
      <c r="AT337" s="13"/>
      <c r="AU337" s="11">
        <f t="shared" si="754"/>
        <v>0</v>
      </c>
      <c r="AV337" s="12"/>
      <c r="AW337" s="13"/>
      <c r="AX337" s="11">
        <f t="shared" si="755"/>
        <v>0</v>
      </c>
      <c r="AY337" s="12"/>
      <c r="AZ337" s="3"/>
      <c r="BA337" s="55">
        <f>SUM(Z333:Z339,AC333:AC339,AF333:AF339,AI333:AI339,AL333:AL339,AZ333:AZ339,AO334:AO339,AR334:AR339)</f>
        <v>168000</v>
      </c>
    </row>
    <row r="338" spans="1:53">
      <c r="A338" s="609"/>
      <c r="B338" s="611"/>
      <c r="C338" s="613"/>
      <c r="D338" s="625"/>
      <c r="E338" s="617"/>
      <c r="F338" s="45" t="s">
        <v>39</v>
      </c>
      <c r="G338" s="13"/>
      <c r="H338" s="11">
        <f t="shared" si="741"/>
        <v>0</v>
      </c>
      <c r="I338" s="12"/>
      <c r="J338" s="13"/>
      <c r="K338" s="11">
        <f t="shared" si="742"/>
        <v>0</v>
      </c>
      <c r="L338" s="12"/>
      <c r="M338" s="13"/>
      <c r="N338" s="11">
        <f t="shared" si="743"/>
        <v>0</v>
      </c>
      <c r="O338" s="12"/>
      <c r="P338" s="13"/>
      <c r="Q338" s="11">
        <f t="shared" si="744"/>
        <v>0</v>
      </c>
      <c r="R338" s="12"/>
      <c r="S338" s="13"/>
      <c r="T338" s="11">
        <f t="shared" si="745"/>
        <v>0</v>
      </c>
      <c r="U338" s="12"/>
      <c r="V338" s="13"/>
      <c r="W338" s="11">
        <f t="shared" si="746"/>
        <v>0</v>
      </c>
      <c r="X338" s="12"/>
      <c r="Y338" s="13"/>
      <c r="Z338" s="11">
        <f t="shared" si="747"/>
        <v>0</v>
      </c>
      <c r="AA338" s="12"/>
      <c r="AB338" s="13"/>
      <c r="AC338" s="11">
        <f t="shared" si="748"/>
        <v>0</v>
      </c>
      <c r="AD338" s="12"/>
      <c r="AE338" s="140"/>
      <c r="AF338" s="11">
        <f t="shared" si="749"/>
        <v>0</v>
      </c>
      <c r="AG338" s="12"/>
      <c r="AH338" s="140"/>
      <c r="AI338" s="129">
        <f t="shared" si="750"/>
        <v>0</v>
      </c>
      <c r="AJ338" s="130"/>
      <c r="AK338" s="13"/>
      <c r="AL338" s="11">
        <f t="shared" si="751"/>
        <v>0</v>
      </c>
      <c r="AM338" s="12"/>
      <c r="AN338" s="418">
        <v>24000</v>
      </c>
      <c r="AO338" s="419">
        <f t="shared" si="752"/>
        <v>24000</v>
      </c>
      <c r="AP338" s="420"/>
      <c r="AQ338" s="13"/>
      <c r="AR338" s="11">
        <f t="shared" si="753"/>
        <v>0</v>
      </c>
      <c r="AS338" s="12"/>
      <c r="AT338" s="13"/>
      <c r="AU338" s="11">
        <f t="shared" si="754"/>
        <v>0</v>
      </c>
      <c r="AV338" s="12"/>
      <c r="AW338" s="13"/>
      <c r="AX338" s="11">
        <f t="shared" si="755"/>
        <v>0</v>
      </c>
      <c r="AY338" s="12"/>
      <c r="AZ338" s="3"/>
      <c r="BA338" s="7" t="s">
        <v>40</v>
      </c>
    </row>
    <row r="339" spans="1:53">
      <c r="A339" s="733"/>
      <c r="B339" s="734"/>
      <c r="C339" s="735"/>
      <c r="D339" s="739"/>
      <c r="E339" s="737"/>
      <c r="F339" s="45" t="s">
        <v>42</v>
      </c>
      <c r="G339" s="13"/>
      <c r="H339" s="11">
        <f t="shared" si="741"/>
        <v>0</v>
      </c>
      <c r="I339" s="12"/>
      <c r="J339" s="13"/>
      <c r="K339" s="11">
        <f t="shared" si="742"/>
        <v>0</v>
      </c>
      <c r="L339" s="12"/>
      <c r="M339" s="13"/>
      <c r="N339" s="11">
        <f t="shared" si="743"/>
        <v>0</v>
      </c>
      <c r="O339" s="12"/>
      <c r="P339" s="13"/>
      <c r="Q339" s="11">
        <f t="shared" si="744"/>
        <v>0</v>
      </c>
      <c r="R339" s="12"/>
      <c r="S339" s="13"/>
      <c r="T339" s="11">
        <f t="shared" si="745"/>
        <v>0</v>
      </c>
      <c r="U339" s="12"/>
      <c r="V339" s="13"/>
      <c r="W339" s="11">
        <f t="shared" si="746"/>
        <v>0</v>
      </c>
      <c r="X339" s="12"/>
      <c r="Y339" s="13"/>
      <c r="Z339" s="11">
        <f t="shared" si="747"/>
        <v>0</v>
      </c>
      <c r="AA339" s="12"/>
      <c r="AB339" s="13"/>
      <c r="AC339" s="11">
        <f t="shared" si="748"/>
        <v>0</v>
      </c>
      <c r="AD339" s="12"/>
      <c r="AE339" s="13"/>
      <c r="AF339" s="11">
        <f t="shared" si="749"/>
        <v>0</v>
      </c>
      <c r="AG339" s="12"/>
      <c r="AH339" s="140"/>
      <c r="AI339" s="11">
        <f t="shared" si="750"/>
        <v>0</v>
      </c>
      <c r="AJ339" s="12"/>
      <c r="AK339" s="13"/>
      <c r="AL339" s="11">
        <f t="shared" si="751"/>
        <v>0</v>
      </c>
      <c r="AM339" s="12"/>
      <c r="AN339" s="13"/>
      <c r="AO339" s="11">
        <f t="shared" si="752"/>
        <v>0</v>
      </c>
      <c r="AP339" s="12"/>
      <c r="AQ339" s="418">
        <v>120000</v>
      </c>
      <c r="AR339" s="419">
        <f t="shared" si="753"/>
        <v>120000</v>
      </c>
      <c r="AS339" s="420"/>
      <c r="AT339" s="140"/>
      <c r="AU339" s="129">
        <f t="shared" si="754"/>
        <v>0</v>
      </c>
      <c r="AV339" s="130"/>
      <c r="AW339" s="140"/>
      <c r="AX339" s="129">
        <f t="shared" si="755"/>
        <v>0</v>
      </c>
      <c r="AY339" s="130"/>
      <c r="AZ339" s="3"/>
      <c r="BA339" s="55">
        <f>SUM(AA333:AA339,AD333:AD339,AG333:AG339,AJ333:AJ339,AM333:AM339,AP334:AP339,AS334:AS339)</f>
        <v>332000</v>
      </c>
    </row>
    <row r="340" spans="1:53" ht="15" customHeight="1">
      <c r="A340" s="435" t="s">
        <v>24</v>
      </c>
      <c r="B340" s="446" t="s">
        <v>20</v>
      </c>
      <c r="C340" s="446" t="s">
        <v>21</v>
      </c>
      <c r="D340" s="446" t="s">
        <v>212</v>
      </c>
      <c r="E340" s="446" t="s">
        <v>23</v>
      </c>
      <c r="F340" s="448" t="s">
        <v>25</v>
      </c>
      <c r="G340" s="433" t="s">
        <v>26</v>
      </c>
      <c r="H340" s="435" t="s">
        <v>27</v>
      </c>
      <c r="I340" s="437" t="s">
        <v>28</v>
      </c>
      <c r="J340" s="433" t="s">
        <v>26</v>
      </c>
      <c r="K340" s="435" t="s">
        <v>27</v>
      </c>
      <c r="L340" s="437" t="s">
        <v>28</v>
      </c>
      <c r="M340" s="433" t="s">
        <v>26</v>
      </c>
      <c r="N340" s="435" t="s">
        <v>27</v>
      </c>
      <c r="O340" s="437" t="s">
        <v>28</v>
      </c>
      <c r="P340" s="433" t="s">
        <v>26</v>
      </c>
      <c r="Q340" s="435" t="s">
        <v>27</v>
      </c>
      <c r="R340" s="437" t="s">
        <v>28</v>
      </c>
      <c r="S340" s="433" t="s">
        <v>26</v>
      </c>
      <c r="T340" s="435" t="s">
        <v>27</v>
      </c>
      <c r="U340" s="437" t="s">
        <v>28</v>
      </c>
      <c r="V340" s="433" t="s">
        <v>26</v>
      </c>
      <c r="W340" s="435" t="s">
        <v>27</v>
      </c>
      <c r="X340" s="437" t="s">
        <v>28</v>
      </c>
      <c r="Y340" s="433" t="s">
        <v>26</v>
      </c>
      <c r="Z340" s="435" t="s">
        <v>27</v>
      </c>
      <c r="AA340" s="437" t="s">
        <v>28</v>
      </c>
      <c r="AB340" s="433" t="s">
        <v>26</v>
      </c>
      <c r="AC340" s="435" t="s">
        <v>27</v>
      </c>
      <c r="AD340" s="437" t="s">
        <v>28</v>
      </c>
      <c r="AE340" s="433" t="s">
        <v>26</v>
      </c>
      <c r="AF340" s="435" t="s">
        <v>27</v>
      </c>
      <c r="AG340" s="437" t="s">
        <v>28</v>
      </c>
      <c r="AH340" s="433" t="s">
        <v>26</v>
      </c>
      <c r="AI340" s="435" t="s">
        <v>27</v>
      </c>
      <c r="AJ340" s="437" t="s">
        <v>28</v>
      </c>
      <c r="AK340" s="433" t="s">
        <v>26</v>
      </c>
      <c r="AL340" s="435" t="s">
        <v>27</v>
      </c>
      <c r="AM340" s="437" t="s">
        <v>28</v>
      </c>
      <c r="AN340" s="433" t="s">
        <v>26</v>
      </c>
      <c r="AO340" s="435" t="s">
        <v>27</v>
      </c>
      <c r="AP340" s="437" t="s">
        <v>28</v>
      </c>
      <c r="AQ340" s="433" t="s">
        <v>26</v>
      </c>
      <c r="AR340" s="435" t="s">
        <v>27</v>
      </c>
      <c r="AS340" s="437" t="s">
        <v>28</v>
      </c>
      <c r="AT340" s="433" t="s">
        <v>26</v>
      </c>
      <c r="AU340" s="435" t="s">
        <v>27</v>
      </c>
      <c r="AV340" s="437" t="s">
        <v>28</v>
      </c>
      <c r="AW340" s="433" t="s">
        <v>26</v>
      </c>
      <c r="AX340" s="435" t="s">
        <v>27</v>
      </c>
      <c r="AY340" s="437" t="s">
        <v>28</v>
      </c>
      <c r="AZ340" s="464" t="s">
        <v>26</v>
      </c>
      <c r="BA340" s="463" t="s">
        <v>29</v>
      </c>
    </row>
    <row r="341" spans="1:53" ht="15" customHeight="1">
      <c r="A341" s="608" t="s">
        <v>416</v>
      </c>
      <c r="B341" s="610" t="s">
        <v>418</v>
      </c>
      <c r="C341" s="612">
        <v>3370</v>
      </c>
      <c r="D341" s="624" t="s">
        <v>419</v>
      </c>
      <c r="E341" s="616"/>
      <c r="F341" s="44" t="s">
        <v>33</v>
      </c>
      <c r="G341" s="13"/>
      <c r="H341" s="9">
        <f t="shared" ref="H341:H346" si="756">G341-I341</f>
        <v>0</v>
      </c>
      <c r="I341" s="10"/>
      <c r="J341" s="13"/>
      <c r="K341" s="9">
        <f t="shared" ref="K341:K346" si="757">J341-L341</f>
        <v>0</v>
      </c>
      <c r="L341" s="10"/>
      <c r="M341" s="13"/>
      <c r="N341" s="9">
        <f t="shared" ref="N341:N346" si="758">M341-O341</f>
        <v>0</v>
      </c>
      <c r="O341" s="10"/>
      <c r="P341" s="13"/>
      <c r="Q341" s="9">
        <f t="shared" ref="Q341:Q346" si="759">P341-R341</f>
        <v>0</v>
      </c>
      <c r="R341" s="10"/>
      <c r="S341" s="13"/>
      <c r="T341" s="9">
        <f t="shared" ref="T341:T346" si="760">S341-U341</f>
        <v>0</v>
      </c>
      <c r="U341" s="10"/>
      <c r="V341" s="13"/>
      <c r="W341" s="9">
        <f t="shared" ref="W341:W346" si="761">V341-X341</f>
        <v>0</v>
      </c>
      <c r="X341" s="10"/>
      <c r="Y341" s="140">
        <v>600000</v>
      </c>
      <c r="Z341" s="9">
        <f t="shared" ref="Z341:Z346" si="762">Y341-AA341</f>
        <v>0</v>
      </c>
      <c r="AA341" s="139">
        <v>600000</v>
      </c>
      <c r="AB341" s="13"/>
      <c r="AC341" s="9">
        <f t="shared" ref="AC341:AC346" si="763">AB341-AD341</f>
        <v>0</v>
      </c>
      <c r="AD341" s="10"/>
      <c r="AE341" s="13"/>
      <c r="AF341" s="9">
        <f t="shared" ref="AF341:AF346" si="764">AE341-AG341</f>
        <v>0</v>
      </c>
      <c r="AG341" s="10"/>
      <c r="AH341" s="13"/>
      <c r="AI341" s="9">
        <f t="shared" ref="AI341:AI346" si="765">AH341-AJ341</f>
        <v>0</v>
      </c>
      <c r="AJ341" s="10"/>
      <c r="AK341" s="13"/>
      <c r="AL341" s="9">
        <f t="shared" ref="AL341:AL346" si="766">AK341-AM341</f>
        <v>0</v>
      </c>
      <c r="AM341" s="10"/>
      <c r="AN341" s="13"/>
      <c r="AO341" s="9">
        <f t="shared" ref="AO341:AO346" si="767">AN341-AP341</f>
        <v>0</v>
      </c>
      <c r="AP341" s="10"/>
      <c r="AQ341" s="13"/>
      <c r="AR341" s="9">
        <f t="shared" ref="AR341:AR346" si="768">AQ341-AS341</f>
        <v>0</v>
      </c>
      <c r="AS341" s="10"/>
      <c r="AT341" s="13"/>
      <c r="AU341" s="9">
        <f t="shared" ref="AU341:AU346" si="769">AT341-AV341</f>
        <v>0</v>
      </c>
      <c r="AV341" s="10"/>
      <c r="AW341" s="13"/>
      <c r="AX341" s="9">
        <f t="shared" ref="AX341:AX346" si="770">AW341-AY341</f>
        <v>0</v>
      </c>
      <c r="AY341" s="10"/>
      <c r="AZ341" s="21"/>
      <c r="BA341" s="4" t="s">
        <v>34</v>
      </c>
    </row>
    <row r="342" spans="1:53">
      <c r="A342" s="609"/>
      <c r="B342" s="611"/>
      <c r="C342" s="613"/>
      <c r="D342" s="625"/>
      <c r="E342" s="617"/>
      <c r="F342" s="45" t="s">
        <v>35</v>
      </c>
      <c r="G342" s="13"/>
      <c r="H342" s="11">
        <f t="shared" si="756"/>
        <v>0</v>
      </c>
      <c r="I342" s="12"/>
      <c r="J342" s="13"/>
      <c r="K342" s="11">
        <f t="shared" si="757"/>
        <v>0</v>
      </c>
      <c r="L342" s="12"/>
      <c r="M342" s="13"/>
      <c r="N342" s="11">
        <f t="shared" si="758"/>
        <v>0</v>
      </c>
      <c r="O342" s="12"/>
      <c r="P342" s="13"/>
      <c r="Q342" s="11">
        <f t="shared" si="759"/>
        <v>0</v>
      </c>
      <c r="R342" s="12"/>
      <c r="S342" s="13"/>
      <c r="T342" s="11">
        <f t="shared" si="760"/>
        <v>0</v>
      </c>
      <c r="U342" s="12"/>
      <c r="V342" s="13"/>
      <c r="W342" s="11">
        <f t="shared" si="761"/>
        <v>0</v>
      </c>
      <c r="X342" s="12"/>
      <c r="Y342" s="13"/>
      <c r="Z342" s="11">
        <f t="shared" si="762"/>
        <v>0</v>
      </c>
      <c r="AA342" s="12"/>
      <c r="AB342" s="13"/>
      <c r="AC342" s="11">
        <f t="shared" si="763"/>
        <v>0</v>
      </c>
      <c r="AD342" s="12"/>
      <c r="AE342" s="13"/>
      <c r="AF342" s="11">
        <f t="shared" si="764"/>
        <v>0</v>
      </c>
      <c r="AG342" s="12"/>
      <c r="AH342" s="140">
        <v>1000000</v>
      </c>
      <c r="AI342" s="129">
        <f t="shared" si="765"/>
        <v>0</v>
      </c>
      <c r="AJ342" s="130">
        <v>1000000</v>
      </c>
      <c r="AK342" s="13"/>
      <c r="AL342" s="11">
        <f t="shared" si="766"/>
        <v>0</v>
      </c>
      <c r="AM342" s="12"/>
      <c r="AN342" s="13"/>
      <c r="AO342" s="11">
        <f t="shared" si="767"/>
        <v>0</v>
      </c>
      <c r="AP342" s="12"/>
      <c r="AQ342" s="13"/>
      <c r="AR342" s="11">
        <f t="shared" si="768"/>
        <v>0</v>
      </c>
      <c r="AS342" s="12"/>
      <c r="AT342" s="13"/>
      <c r="AU342" s="11">
        <f t="shared" si="769"/>
        <v>0</v>
      </c>
      <c r="AV342" s="12"/>
      <c r="AW342" s="13"/>
      <c r="AX342" s="11">
        <f t="shared" si="770"/>
        <v>0</v>
      </c>
      <c r="AY342" s="12"/>
      <c r="AZ342" s="3"/>
      <c r="BA342" s="55">
        <f>SUM(Y341:Y346,AH341:AH346,AK341:AK346,AZ341:AZ346,AB341:AB346,AE341:AE346,AN341:AN346,AQ341:AQ346)</f>
        <v>1600000</v>
      </c>
    </row>
    <row r="343" spans="1:53">
      <c r="A343" s="609"/>
      <c r="B343" s="611"/>
      <c r="C343" s="613"/>
      <c r="D343" s="625"/>
      <c r="E343" s="617"/>
      <c r="F343" s="45" t="s">
        <v>36</v>
      </c>
      <c r="G343" s="13"/>
      <c r="H343" s="11">
        <f t="shared" si="756"/>
        <v>0</v>
      </c>
      <c r="I343" s="12"/>
      <c r="J343" s="13"/>
      <c r="K343" s="11">
        <f t="shared" si="757"/>
        <v>0</v>
      </c>
      <c r="L343" s="12"/>
      <c r="M343" s="13"/>
      <c r="N343" s="11">
        <f t="shared" si="758"/>
        <v>0</v>
      </c>
      <c r="O343" s="12"/>
      <c r="P343" s="13"/>
      <c r="Q343" s="11">
        <f t="shared" si="759"/>
        <v>0</v>
      </c>
      <c r="R343" s="12"/>
      <c r="S343" s="13"/>
      <c r="T343" s="11">
        <f t="shared" si="760"/>
        <v>0</v>
      </c>
      <c r="U343" s="12"/>
      <c r="V343" s="13"/>
      <c r="W343" s="11">
        <f t="shared" si="761"/>
        <v>0</v>
      </c>
      <c r="X343" s="12"/>
      <c r="Y343" s="13"/>
      <c r="Z343" s="11">
        <f t="shared" si="762"/>
        <v>0</v>
      </c>
      <c r="AA343" s="12"/>
      <c r="AB343" s="13"/>
      <c r="AC343" s="11">
        <f t="shared" si="763"/>
        <v>0</v>
      </c>
      <c r="AD343" s="12"/>
      <c r="AE343" s="13"/>
      <c r="AF343" s="11">
        <f t="shared" si="764"/>
        <v>0</v>
      </c>
      <c r="AG343" s="12"/>
      <c r="AH343" s="13"/>
      <c r="AI343" s="11">
        <f t="shared" si="765"/>
        <v>0</v>
      </c>
      <c r="AJ343" s="12"/>
      <c r="AK343" s="13"/>
      <c r="AL343" s="11">
        <f t="shared" si="766"/>
        <v>0</v>
      </c>
      <c r="AM343" s="12"/>
      <c r="AN343" s="13"/>
      <c r="AO343" s="11">
        <f t="shared" si="767"/>
        <v>0</v>
      </c>
      <c r="AP343" s="12"/>
      <c r="AQ343" s="13"/>
      <c r="AR343" s="11">
        <f t="shared" si="768"/>
        <v>0</v>
      </c>
      <c r="AS343" s="12"/>
      <c r="AT343" s="13"/>
      <c r="AU343" s="11">
        <f t="shared" si="769"/>
        <v>0</v>
      </c>
      <c r="AV343" s="12"/>
      <c r="AW343" s="13"/>
      <c r="AX343" s="11">
        <f t="shared" si="770"/>
        <v>0</v>
      </c>
      <c r="AY343" s="12"/>
      <c r="AZ343" s="3"/>
      <c r="BA343" s="7" t="s">
        <v>37</v>
      </c>
    </row>
    <row r="344" spans="1:53">
      <c r="A344" s="609"/>
      <c r="B344" s="611"/>
      <c r="C344" s="613"/>
      <c r="D344" s="625"/>
      <c r="E344" s="617"/>
      <c r="F344" s="45" t="s">
        <v>38</v>
      </c>
      <c r="G344" s="13"/>
      <c r="H344" s="11">
        <f t="shared" si="756"/>
        <v>0</v>
      </c>
      <c r="I344" s="12"/>
      <c r="J344" s="13"/>
      <c r="K344" s="11">
        <f t="shared" si="757"/>
        <v>0</v>
      </c>
      <c r="L344" s="12"/>
      <c r="M344" s="13"/>
      <c r="N344" s="11">
        <f t="shared" si="758"/>
        <v>0</v>
      </c>
      <c r="O344" s="12"/>
      <c r="P344" s="13"/>
      <c r="Q344" s="11">
        <f t="shared" si="759"/>
        <v>0</v>
      </c>
      <c r="R344" s="12"/>
      <c r="S344" s="13"/>
      <c r="T344" s="11">
        <f t="shared" si="760"/>
        <v>0</v>
      </c>
      <c r="U344" s="12"/>
      <c r="V344" s="13"/>
      <c r="W344" s="11">
        <f t="shared" si="761"/>
        <v>0</v>
      </c>
      <c r="X344" s="12"/>
      <c r="Y344" s="13"/>
      <c r="Z344" s="11">
        <f t="shared" si="762"/>
        <v>0</v>
      </c>
      <c r="AA344" s="12"/>
      <c r="AB344" s="13"/>
      <c r="AC344" s="11">
        <f t="shared" si="763"/>
        <v>0</v>
      </c>
      <c r="AD344" s="12"/>
      <c r="AE344" s="13"/>
      <c r="AF344" s="11">
        <f t="shared" si="764"/>
        <v>0</v>
      </c>
      <c r="AG344" s="12"/>
      <c r="AH344" s="13"/>
      <c r="AI344" s="11">
        <f t="shared" si="765"/>
        <v>0</v>
      </c>
      <c r="AJ344" s="12"/>
      <c r="AK344" s="13"/>
      <c r="AL344" s="11">
        <f t="shared" si="766"/>
        <v>0</v>
      </c>
      <c r="AM344" s="12"/>
      <c r="AN344" s="13"/>
      <c r="AO344" s="11">
        <f t="shared" si="767"/>
        <v>0</v>
      </c>
      <c r="AP344" s="12"/>
      <c r="AQ344" s="13"/>
      <c r="AR344" s="11">
        <f t="shared" si="768"/>
        <v>0</v>
      </c>
      <c r="AS344" s="12"/>
      <c r="AT344" s="13"/>
      <c r="AU344" s="11">
        <f t="shared" si="769"/>
        <v>0</v>
      </c>
      <c r="AV344" s="12"/>
      <c r="AW344" s="13"/>
      <c r="AX344" s="11">
        <f t="shared" si="770"/>
        <v>0</v>
      </c>
      <c r="AY344" s="12"/>
      <c r="AZ344" s="3"/>
      <c r="BA344" s="55">
        <f>SUM(AC341:AC346,AF341:AF346,Z341:Z346,AI341:AI346,AL341:AL346,AO341:AO346,AR341:AR346)</f>
        <v>0</v>
      </c>
    </row>
    <row r="345" spans="1:53">
      <c r="A345" s="609"/>
      <c r="B345" s="611"/>
      <c r="C345" s="613"/>
      <c r="D345" s="625"/>
      <c r="E345" s="617"/>
      <c r="F345" s="45" t="s">
        <v>39</v>
      </c>
      <c r="G345" s="13"/>
      <c r="H345" s="11">
        <f t="shared" si="756"/>
        <v>0</v>
      </c>
      <c r="I345" s="12"/>
      <c r="J345" s="13"/>
      <c r="K345" s="11">
        <f t="shared" si="757"/>
        <v>0</v>
      </c>
      <c r="L345" s="12"/>
      <c r="M345" s="13"/>
      <c r="N345" s="11">
        <f t="shared" si="758"/>
        <v>0</v>
      </c>
      <c r="O345" s="12"/>
      <c r="P345" s="13"/>
      <c r="Q345" s="11">
        <f t="shared" si="759"/>
        <v>0</v>
      </c>
      <c r="R345" s="12"/>
      <c r="S345" s="13"/>
      <c r="T345" s="11">
        <f t="shared" si="760"/>
        <v>0</v>
      </c>
      <c r="U345" s="12"/>
      <c r="V345" s="13"/>
      <c r="W345" s="11">
        <f t="shared" si="761"/>
        <v>0</v>
      </c>
      <c r="X345" s="12"/>
      <c r="Y345" s="13"/>
      <c r="Z345" s="11">
        <f t="shared" si="762"/>
        <v>0</v>
      </c>
      <c r="AA345" s="12"/>
      <c r="AB345" s="13"/>
      <c r="AC345" s="11">
        <f t="shared" si="763"/>
        <v>0</v>
      </c>
      <c r="AD345" s="12"/>
      <c r="AE345" s="13"/>
      <c r="AF345" s="11">
        <f t="shared" si="764"/>
        <v>0</v>
      </c>
      <c r="AG345" s="12"/>
      <c r="AH345" s="13"/>
      <c r="AI345" s="11">
        <f t="shared" si="765"/>
        <v>0</v>
      </c>
      <c r="AJ345" s="12"/>
      <c r="AK345" s="13"/>
      <c r="AL345" s="11">
        <f t="shared" si="766"/>
        <v>0</v>
      </c>
      <c r="AM345" s="12"/>
      <c r="AN345" s="13"/>
      <c r="AO345" s="11">
        <f t="shared" si="767"/>
        <v>0</v>
      </c>
      <c r="AP345" s="12"/>
      <c r="AQ345" s="13"/>
      <c r="AR345" s="11">
        <f t="shared" si="768"/>
        <v>0</v>
      </c>
      <c r="AS345" s="12"/>
      <c r="AT345" s="13"/>
      <c r="AU345" s="11">
        <f t="shared" si="769"/>
        <v>0</v>
      </c>
      <c r="AV345" s="12"/>
      <c r="AW345" s="13"/>
      <c r="AX345" s="11">
        <f t="shared" si="770"/>
        <v>0</v>
      </c>
      <c r="AY345" s="12"/>
      <c r="AZ345" s="3"/>
      <c r="BA345" s="7" t="s">
        <v>40</v>
      </c>
    </row>
    <row r="346" spans="1:53">
      <c r="A346" s="733"/>
      <c r="B346" s="734"/>
      <c r="C346" s="735"/>
      <c r="D346" s="739"/>
      <c r="E346" s="737"/>
      <c r="F346" s="45" t="s">
        <v>42</v>
      </c>
      <c r="G346" s="13"/>
      <c r="H346" s="11">
        <f t="shared" si="756"/>
        <v>0</v>
      </c>
      <c r="I346" s="12"/>
      <c r="J346" s="13"/>
      <c r="K346" s="11">
        <f t="shared" si="757"/>
        <v>0</v>
      </c>
      <c r="L346" s="12"/>
      <c r="M346" s="13"/>
      <c r="N346" s="11">
        <f t="shared" si="758"/>
        <v>0</v>
      </c>
      <c r="O346" s="12"/>
      <c r="P346" s="13"/>
      <c r="Q346" s="11">
        <f t="shared" si="759"/>
        <v>0</v>
      </c>
      <c r="R346" s="12"/>
      <c r="S346" s="13"/>
      <c r="T346" s="11">
        <f t="shared" si="760"/>
        <v>0</v>
      </c>
      <c r="U346" s="12"/>
      <c r="V346" s="13"/>
      <c r="W346" s="11">
        <f t="shared" si="761"/>
        <v>0</v>
      </c>
      <c r="X346" s="12"/>
      <c r="Y346" s="13"/>
      <c r="Z346" s="11">
        <f t="shared" si="762"/>
        <v>0</v>
      </c>
      <c r="AA346" s="12"/>
      <c r="AB346" s="13"/>
      <c r="AC346" s="11">
        <f t="shared" si="763"/>
        <v>0</v>
      </c>
      <c r="AD346" s="12"/>
      <c r="AE346" s="13"/>
      <c r="AF346" s="11">
        <f t="shared" si="764"/>
        <v>0</v>
      </c>
      <c r="AG346" s="12"/>
      <c r="AH346" s="13"/>
      <c r="AI346" s="11">
        <f t="shared" si="765"/>
        <v>0</v>
      </c>
      <c r="AJ346" s="12"/>
      <c r="AK346" s="13"/>
      <c r="AL346" s="11">
        <f t="shared" si="766"/>
        <v>0</v>
      </c>
      <c r="AM346" s="12"/>
      <c r="AN346" s="13"/>
      <c r="AO346" s="11">
        <f t="shared" si="767"/>
        <v>0</v>
      </c>
      <c r="AP346" s="12"/>
      <c r="AQ346" s="13"/>
      <c r="AR346" s="11">
        <f t="shared" si="768"/>
        <v>0</v>
      </c>
      <c r="AS346" s="12"/>
      <c r="AT346" s="13"/>
      <c r="AU346" s="11">
        <f t="shared" si="769"/>
        <v>0</v>
      </c>
      <c r="AV346" s="12"/>
      <c r="AW346" s="13"/>
      <c r="AX346" s="11">
        <f t="shared" si="770"/>
        <v>0</v>
      </c>
      <c r="AY346" s="12"/>
      <c r="AZ346" s="3"/>
      <c r="BA346" s="55">
        <f>SUM(AD341:AD346,AG341:AG346,AA341:AA346,AJ341:AJ346,AM341:AM346,AP341:AP346,AS341:AS346)</f>
        <v>1600000</v>
      </c>
    </row>
    <row r="347" spans="1:53" ht="15" customHeight="1">
      <c r="A347" s="435" t="s">
        <v>24</v>
      </c>
      <c r="B347" s="446" t="s">
        <v>20</v>
      </c>
      <c r="C347" s="446" t="s">
        <v>21</v>
      </c>
      <c r="D347" s="446" t="s">
        <v>212</v>
      </c>
      <c r="E347" s="446" t="s">
        <v>23</v>
      </c>
      <c r="F347" s="448" t="s">
        <v>25</v>
      </c>
      <c r="G347" s="433" t="s">
        <v>26</v>
      </c>
      <c r="H347" s="435" t="s">
        <v>27</v>
      </c>
      <c r="I347" s="437" t="s">
        <v>28</v>
      </c>
      <c r="J347" s="433" t="s">
        <v>26</v>
      </c>
      <c r="K347" s="435" t="s">
        <v>27</v>
      </c>
      <c r="L347" s="437" t="s">
        <v>28</v>
      </c>
      <c r="M347" s="433" t="s">
        <v>26</v>
      </c>
      <c r="N347" s="435" t="s">
        <v>27</v>
      </c>
      <c r="O347" s="437" t="s">
        <v>28</v>
      </c>
      <c r="P347" s="433" t="s">
        <v>26</v>
      </c>
      <c r="Q347" s="435" t="s">
        <v>27</v>
      </c>
      <c r="R347" s="437" t="s">
        <v>28</v>
      </c>
      <c r="S347" s="433" t="s">
        <v>26</v>
      </c>
      <c r="T347" s="435" t="s">
        <v>27</v>
      </c>
      <c r="U347" s="437" t="s">
        <v>28</v>
      </c>
      <c r="V347" s="433" t="s">
        <v>26</v>
      </c>
      <c r="W347" s="435" t="s">
        <v>27</v>
      </c>
      <c r="X347" s="437" t="s">
        <v>28</v>
      </c>
      <c r="Y347" s="433" t="s">
        <v>26</v>
      </c>
      <c r="Z347" s="435" t="s">
        <v>27</v>
      </c>
      <c r="AA347" s="437" t="s">
        <v>28</v>
      </c>
      <c r="AB347" s="433" t="s">
        <v>26</v>
      </c>
      <c r="AC347" s="435" t="s">
        <v>27</v>
      </c>
      <c r="AD347" s="437" t="s">
        <v>28</v>
      </c>
      <c r="AE347" s="433" t="s">
        <v>26</v>
      </c>
      <c r="AF347" s="435" t="s">
        <v>27</v>
      </c>
      <c r="AG347" s="437" t="s">
        <v>28</v>
      </c>
      <c r="AH347" s="433" t="s">
        <v>26</v>
      </c>
      <c r="AI347" s="435" t="s">
        <v>27</v>
      </c>
      <c r="AJ347" s="437" t="s">
        <v>28</v>
      </c>
      <c r="AK347" s="433" t="s">
        <v>26</v>
      </c>
      <c r="AL347" s="435" t="s">
        <v>27</v>
      </c>
      <c r="AM347" s="437" t="s">
        <v>28</v>
      </c>
      <c r="AN347" s="433" t="s">
        <v>26</v>
      </c>
      <c r="AO347" s="435" t="s">
        <v>27</v>
      </c>
      <c r="AP347" s="437" t="s">
        <v>28</v>
      </c>
      <c r="AQ347" s="433" t="s">
        <v>26</v>
      </c>
      <c r="AR347" s="435" t="s">
        <v>27</v>
      </c>
      <c r="AS347" s="437" t="s">
        <v>28</v>
      </c>
      <c r="AT347" s="433" t="s">
        <v>26</v>
      </c>
      <c r="AU347" s="435" t="s">
        <v>27</v>
      </c>
      <c r="AV347" s="437" t="s">
        <v>28</v>
      </c>
      <c r="AW347" s="433" t="s">
        <v>26</v>
      </c>
      <c r="AX347" s="435" t="s">
        <v>27</v>
      </c>
      <c r="AY347" s="437" t="s">
        <v>28</v>
      </c>
      <c r="AZ347" s="464" t="s">
        <v>26</v>
      </c>
      <c r="BA347" s="463" t="s">
        <v>29</v>
      </c>
    </row>
    <row r="348" spans="1:53" ht="15" customHeight="1">
      <c r="A348" s="608" t="s">
        <v>416</v>
      </c>
      <c r="B348" s="610" t="s">
        <v>420</v>
      </c>
      <c r="C348" s="612">
        <v>436</v>
      </c>
      <c r="D348" s="624" t="s">
        <v>421</v>
      </c>
      <c r="E348" s="616"/>
      <c r="F348" s="44" t="s">
        <v>33</v>
      </c>
      <c r="G348" s="13"/>
      <c r="H348" s="9">
        <f t="shared" ref="H348:H353" si="771">G348-I348</f>
        <v>0</v>
      </c>
      <c r="I348" s="10"/>
      <c r="J348" s="13"/>
      <c r="K348" s="9">
        <f t="shared" ref="K348:K353" si="772">J348-L348</f>
        <v>0</v>
      </c>
      <c r="L348" s="10"/>
      <c r="M348" s="13"/>
      <c r="N348" s="9">
        <f t="shared" ref="N348:N353" si="773">M348-O348</f>
        <v>0</v>
      </c>
      <c r="O348" s="10"/>
      <c r="P348" s="13"/>
      <c r="Q348" s="9">
        <f t="shared" ref="Q348:Q353" si="774">P348-R348</f>
        <v>0</v>
      </c>
      <c r="R348" s="10"/>
      <c r="S348" s="13"/>
      <c r="T348" s="9">
        <f t="shared" ref="T348:T353" si="775">S348-U348</f>
        <v>0</v>
      </c>
      <c r="U348" s="10"/>
      <c r="V348" s="13"/>
      <c r="W348" s="9">
        <f t="shared" ref="W348:W353" si="776">V348-X348</f>
        <v>0</v>
      </c>
      <c r="X348" s="10"/>
      <c r="Y348" s="140"/>
      <c r="Z348" s="9">
        <f t="shared" ref="Z348:Z353" si="777">Y348-AA348</f>
        <v>0</v>
      </c>
      <c r="AA348" s="10"/>
      <c r="AB348" s="148">
        <v>200000</v>
      </c>
      <c r="AC348" s="175">
        <f t="shared" ref="AC348:AC353" si="778">AB348-AD348</f>
        <v>0</v>
      </c>
      <c r="AD348" s="10">
        <v>200000</v>
      </c>
      <c r="AE348" s="13">
        <v>150000</v>
      </c>
      <c r="AF348" s="9">
        <f t="shared" ref="AF348:AF353" si="779">AE348-AG348</f>
        <v>0</v>
      </c>
      <c r="AG348" s="10">
        <v>150000</v>
      </c>
      <c r="AH348" s="13"/>
      <c r="AI348" s="9">
        <f t="shared" ref="AI348:AI353" si="780">AH348-AJ348</f>
        <v>0</v>
      </c>
      <c r="AJ348" s="10"/>
      <c r="AK348" s="13"/>
      <c r="AL348" s="9">
        <f t="shared" ref="AL348:AL353" si="781">AK348-AM348</f>
        <v>0</v>
      </c>
      <c r="AM348" s="10"/>
      <c r="AN348" s="13"/>
      <c r="AO348" s="9">
        <f t="shared" ref="AO348:AO353" si="782">AN348-AP348</f>
        <v>0</v>
      </c>
      <c r="AP348" s="10"/>
      <c r="AQ348" s="13"/>
      <c r="AR348" s="9">
        <f t="shared" ref="AR348:AR353" si="783">AQ348-AS348</f>
        <v>0</v>
      </c>
      <c r="AS348" s="10"/>
      <c r="AT348" s="13"/>
      <c r="AU348" s="9">
        <f t="shared" ref="AU348:AU353" si="784">AT348-AV348</f>
        <v>0</v>
      </c>
      <c r="AV348" s="10"/>
      <c r="AW348" s="13"/>
      <c r="AX348" s="9">
        <f t="shared" ref="AX348:AX353" si="785">AW348-AY348</f>
        <v>0</v>
      </c>
      <c r="AY348" s="10"/>
      <c r="AZ348" s="21"/>
      <c r="BA348" s="4" t="s">
        <v>34</v>
      </c>
    </row>
    <row r="349" spans="1:53">
      <c r="A349" s="609"/>
      <c r="B349" s="611"/>
      <c r="C349" s="613"/>
      <c r="D349" s="625"/>
      <c r="E349" s="617"/>
      <c r="F349" s="45" t="s">
        <v>35</v>
      </c>
      <c r="G349" s="13"/>
      <c r="H349" s="11">
        <f t="shared" si="771"/>
        <v>0</v>
      </c>
      <c r="I349" s="12"/>
      <c r="J349" s="13"/>
      <c r="K349" s="11">
        <f t="shared" si="772"/>
        <v>0</v>
      </c>
      <c r="L349" s="12"/>
      <c r="M349" s="13"/>
      <c r="N349" s="11">
        <f t="shared" si="773"/>
        <v>0</v>
      </c>
      <c r="O349" s="12"/>
      <c r="P349" s="13"/>
      <c r="Q349" s="11">
        <f t="shared" si="774"/>
        <v>0</v>
      </c>
      <c r="R349" s="12"/>
      <c r="S349" s="13"/>
      <c r="T349" s="11">
        <f t="shared" si="775"/>
        <v>0</v>
      </c>
      <c r="U349" s="12"/>
      <c r="V349" s="13"/>
      <c r="W349" s="11">
        <f t="shared" si="776"/>
        <v>0</v>
      </c>
      <c r="X349" s="12"/>
      <c r="Y349" s="13"/>
      <c r="Z349" s="11">
        <f t="shared" si="777"/>
        <v>0</v>
      </c>
      <c r="AA349" s="12"/>
      <c r="AB349" s="13"/>
      <c r="AC349" s="11">
        <f t="shared" si="778"/>
        <v>0</v>
      </c>
      <c r="AD349" s="12"/>
      <c r="AE349" s="13"/>
      <c r="AF349" s="11">
        <f t="shared" si="779"/>
        <v>0</v>
      </c>
      <c r="AG349" s="12"/>
      <c r="AH349" s="13"/>
      <c r="AI349" s="11">
        <f t="shared" si="780"/>
        <v>0</v>
      </c>
      <c r="AJ349" s="12"/>
      <c r="AK349" s="13"/>
      <c r="AL349" s="11">
        <f t="shared" si="781"/>
        <v>0</v>
      </c>
      <c r="AM349" s="12"/>
      <c r="AN349" s="13"/>
      <c r="AO349" s="11">
        <f t="shared" si="782"/>
        <v>0</v>
      </c>
      <c r="AP349" s="12"/>
      <c r="AQ349" s="13"/>
      <c r="AR349" s="11">
        <f t="shared" si="783"/>
        <v>0</v>
      </c>
      <c r="AS349" s="12"/>
      <c r="AT349" s="13"/>
      <c r="AU349" s="11">
        <f t="shared" si="784"/>
        <v>0</v>
      </c>
      <c r="AV349" s="12"/>
      <c r="AW349" s="13"/>
      <c r="AX349" s="11">
        <f t="shared" si="785"/>
        <v>0</v>
      </c>
      <c r="AY349" s="12"/>
      <c r="AZ349" s="3"/>
      <c r="BA349" s="55">
        <f>SUM(Y348:Y353,AB348:AB353,AE348:AE353,AH348:AH353,AK348:AK353,AZ348:AZ353,AN348:AN353,AQ348:AQ353)</f>
        <v>350000</v>
      </c>
    </row>
    <row r="350" spans="1:53">
      <c r="A350" s="609"/>
      <c r="B350" s="611"/>
      <c r="C350" s="613"/>
      <c r="D350" s="625"/>
      <c r="E350" s="617"/>
      <c r="F350" s="45" t="s">
        <v>36</v>
      </c>
      <c r="G350" s="13"/>
      <c r="H350" s="11">
        <f t="shared" si="771"/>
        <v>0</v>
      </c>
      <c r="I350" s="12"/>
      <c r="J350" s="13"/>
      <c r="K350" s="11">
        <f t="shared" si="772"/>
        <v>0</v>
      </c>
      <c r="L350" s="12"/>
      <c r="M350" s="13"/>
      <c r="N350" s="11">
        <f t="shared" si="773"/>
        <v>0</v>
      </c>
      <c r="O350" s="12"/>
      <c r="P350" s="13"/>
      <c r="Q350" s="11">
        <f t="shared" si="774"/>
        <v>0</v>
      </c>
      <c r="R350" s="12"/>
      <c r="S350" s="13"/>
      <c r="T350" s="11">
        <f t="shared" si="775"/>
        <v>0</v>
      </c>
      <c r="U350" s="12"/>
      <c r="V350" s="13"/>
      <c r="W350" s="11">
        <f t="shared" si="776"/>
        <v>0</v>
      </c>
      <c r="X350" s="12"/>
      <c r="Y350" s="13"/>
      <c r="Z350" s="11">
        <f t="shared" si="777"/>
        <v>0</v>
      </c>
      <c r="AA350" s="12"/>
      <c r="AB350" s="13"/>
      <c r="AC350" s="11">
        <f t="shared" si="778"/>
        <v>0</v>
      </c>
      <c r="AD350" s="12"/>
      <c r="AE350" s="13"/>
      <c r="AF350" s="11">
        <f t="shared" si="779"/>
        <v>0</v>
      </c>
      <c r="AG350" s="12"/>
      <c r="AH350" s="13"/>
      <c r="AI350" s="11">
        <f t="shared" si="780"/>
        <v>0</v>
      </c>
      <c r="AJ350" s="12"/>
      <c r="AK350" s="13"/>
      <c r="AL350" s="11">
        <f t="shared" si="781"/>
        <v>0</v>
      </c>
      <c r="AM350" s="12"/>
      <c r="AN350" s="13"/>
      <c r="AO350" s="11">
        <f t="shared" si="782"/>
        <v>0</v>
      </c>
      <c r="AP350" s="12"/>
      <c r="AQ350" s="13"/>
      <c r="AR350" s="11">
        <f t="shared" si="783"/>
        <v>0</v>
      </c>
      <c r="AS350" s="12"/>
      <c r="AT350" s="13"/>
      <c r="AU350" s="11">
        <f t="shared" si="784"/>
        <v>0</v>
      </c>
      <c r="AV350" s="12"/>
      <c r="AW350" s="13"/>
      <c r="AX350" s="11">
        <f t="shared" si="785"/>
        <v>0</v>
      </c>
      <c r="AY350" s="12"/>
      <c r="AZ350" s="3"/>
      <c r="BA350" s="7" t="s">
        <v>37</v>
      </c>
    </row>
    <row r="351" spans="1:53">
      <c r="A351" s="609"/>
      <c r="B351" s="611"/>
      <c r="C351" s="613"/>
      <c r="D351" s="625"/>
      <c r="E351" s="617"/>
      <c r="F351" s="45" t="s">
        <v>38</v>
      </c>
      <c r="G351" s="13"/>
      <c r="H351" s="11">
        <f t="shared" si="771"/>
        <v>0</v>
      </c>
      <c r="I351" s="12"/>
      <c r="J351" s="13"/>
      <c r="K351" s="11">
        <f t="shared" si="772"/>
        <v>0</v>
      </c>
      <c r="L351" s="12"/>
      <c r="M351" s="13"/>
      <c r="N351" s="11">
        <f t="shared" si="773"/>
        <v>0</v>
      </c>
      <c r="O351" s="12"/>
      <c r="P351" s="13"/>
      <c r="Q351" s="11">
        <f t="shared" si="774"/>
        <v>0</v>
      </c>
      <c r="R351" s="12"/>
      <c r="S351" s="13"/>
      <c r="T351" s="11">
        <f t="shared" si="775"/>
        <v>0</v>
      </c>
      <c r="U351" s="12"/>
      <c r="V351" s="13"/>
      <c r="W351" s="11">
        <f t="shared" si="776"/>
        <v>0</v>
      </c>
      <c r="X351" s="12"/>
      <c r="Y351" s="13"/>
      <c r="Z351" s="11">
        <f t="shared" si="777"/>
        <v>0</v>
      </c>
      <c r="AA351" s="12"/>
      <c r="AB351" s="13"/>
      <c r="AC351" s="11">
        <f t="shared" si="778"/>
        <v>0</v>
      </c>
      <c r="AD351" s="12"/>
      <c r="AE351" s="13"/>
      <c r="AF351" s="11">
        <f t="shared" si="779"/>
        <v>0</v>
      </c>
      <c r="AG351" s="12"/>
      <c r="AH351" s="13"/>
      <c r="AI351" s="11">
        <f t="shared" si="780"/>
        <v>0</v>
      </c>
      <c r="AJ351" s="12"/>
      <c r="AK351" s="13"/>
      <c r="AL351" s="11">
        <f t="shared" si="781"/>
        <v>0</v>
      </c>
      <c r="AM351" s="12"/>
      <c r="AN351" s="13"/>
      <c r="AO351" s="11">
        <f t="shared" si="782"/>
        <v>0</v>
      </c>
      <c r="AP351" s="12"/>
      <c r="AQ351" s="13"/>
      <c r="AR351" s="11">
        <f t="shared" si="783"/>
        <v>0</v>
      </c>
      <c r="AS351" s="12"/>
      <c r="AT351" s="13"/>
      <c r="AU351" s="11">
        <f t="shared" si="784"/>
        <v>0</v>
      </c>
      <c r="AV351" s="12"/>
      <c r="AW351" s="13"/>
      <c r="AX351" s="11">
        <f t="shared" si="785"/>
        <v>0</v>
      </c>
      <c r="AY351" s="12"/>
      <c r="AZ351" s="3"/>
      <c r="BA351" s="55">
        <f>SUM(Z348:Z353,AC348:AC353,AF348:AF353,AI348:AI353,AL348:AL353,AO348:AO353,AR348:AR353)</f>
        <v>0</v>
      </c>
    </row>
    <row r="352" spans="1:53">
      <c r="A352" s="609"/>
      <c r="B352" s="611"/>
      <c r="C352" s="613"/>
      <c r="D352" s="625"/>
      <c r="E352" s="617"/>
      <c r="F352" s="45" t="s">
        <v>39</v>
      </c>
      <c r="G352" s="13"/>
      <c r="H352" s="11">
        <f t="shared" si="771"/>
        <v>0</v>
      </c>
      <c r="I352" s="12"/>
      <c r="J352" s="13"/>
      <c r="K352" s="11">
        <f t="shared" si="772"/>
        <v>0</v>
      </c>
      <c r="L352" s="12"/>
      <c r="M352" s="13"/>
      <c r="N352" s="11">
        <f t="shared" si="773"/>
        <v>0</v>
      </c>
      <c r="O352" s="12"/>
      <c r="P352" s="13"/>
      <c r="Q352" s="11">
        <f t="shared" si="774"/>
        <v>0</v>
      </c>
      <c r="R352" s="12"/>
      <c r="S352" s="13"/>
      <c r="T352" s="11">
        <f t="shared" si="775"/>
        <v>0</v>
      </c>
      <c r="U352" s="12"/>
      <c r="V352" s="13"/>
      <c r="W352" s="11">
        <f t="shared" si="776"/>
        <v>0</v>
      </c>
      <c r="X352" s="12"/>
      <c r="Y352" s="13"/>
      <c r="Z352" s="11">
        <f t="shared" si="777"/>
        <v>0</v>
      </c>
      <c r="AA352" s="12"/>
      <c r="AB352" s="13"/>
      <c r="AC352" s="11">
        <f t="shared" si="778"/>
        <v>0</v>
      </c>
      <c r="AD352" s="12"/>
      <c r="AE352" s="13"/>
      <c r="AF352" s="11">
        <f t="shared" si="779"/>
        <v>0</v>
      </c>
      <c r="AG352" s="12"/>
      <c r="AH352" s="13"/>
      <c r="AI352" s="11">
        <f t="shared" si="780"/>
        <v>0</v>
      </c>
      <c r="AJ352" s="12"/>
      <c r="AK352" s="13"/>
      <c r="AL352" s="11">
        <f t="shared" si="781"/>
        <v>0</v>
      </c>
      <c r="AM352" s="12"/>
      <c r="AN352" s="13"/>
      <c r="AO352" s="11">
        <f t="shared" si="782"/>
        <v>0</v>
      </c>
      <c r="AP352" s="12"/>
      <c r="AQ352" s="13"/>
      <c r="AR352" s="11">
        <f t="shared" si="783"/>
        <v>0</v>
      </c>
      <c r="AS352" s="12"/>
      <c r="AT352" s="13"/>
      <c r="AU352" s="11">
        <f t="shared" si="784"/>
        <v>0</v>
      </c>
      <c r="AV352" s="12"/>
      <c r="AW352" s="13"/>
      <c r="AX352" s="11">
        <f t="shared" si="785"/>
        <v>0</v>
      </c>
      <c r="AY352" s="12"/>
      <c r="AZ352" s="3"/>
      <c r="BA352" s="7" t="s">
        <v>40</v>
      </c>
    </row>
    <row r="353" spans="1:53">
      <c r="A353" s="733"/>
      <c r="B353" s="734"/>
      <c r="C353" s="735"/>
      <c r="D353" s="739"/>
      <c r="E353" s="737"/>
      <c r="F353" s="45" t="s">
        <v>42</v>
      </c>
      <c r="G353" s="13"/>
      <c r="H353" s="11">
        <f t="shared" si="771"/>
        <v>0</v>
      </c>
      <c r="I353" s="12"/>
      <c r="J353" s="13"/>
      <c r="K353" s="11">
        <f t="shared" si="772"/>
        <v>0</v>
      </c>
      <c r="L353" s="12"/>
      <c r="M353" s="13"/>
      <c r="N353" s="11">
        <f t="shared" si="773"/>
        <v>0</v>
      </c>
      <c r="O353" s="12"/>
      <c r="P353" s="13"/>
      <c r="Q353" s="11">
        <f t="shared" si="774"/>
        <v>0</v>
      </c>
      <c r="R353" s="12"/>
      <c r="S353" s="13"/>
      <c r="T353" s="11">
        <f t="shared" si="775"/>
        <v>0</v>
      </c>
      <c r="U353" s="12"/>
      <c r="V353" s="13"/>
      <c r="W353" s="11">
        <f t="shared" si="776"/>
        <v>0</v>
      </c>
      <c r="X353" s="12"/>
      <c r="Y353" s="13"/>
      <c r="Z353" s="11">
        <f t="shared" si="777"/>
        <v>0</v>
      </c>
      <c r="AA353" s="12"/>
      <c r="AB353" s="13"/>
      <c r="AC353" s="11">
        <f t="shared" si="778"/>
        <v>0</v>
      </c>
      <c r="AD353" s="12"/>
      <c r="AE353" s="13"/>
      <c r="AF353" s="11">
        <f t="shared" si="779"/>
        <v>0</v>
      </c>
      <c r="AG353" s="12"/>
      <c r="AH353" s="13"/>
      <c r="AI353" s="11">
        <f t="shared" si="780"/>
        <v>0</v>
      </c>
      <c r="AJ353" s="12"/>
      <c r="AK353" s="13"/>
      <c r="AL353" s="11">
        <f t="shared" si="781"/>
        <v>0</v>
      </c>
      <c r="AM353" s="12"/>
      <c r="AN353" s="13"/>
      <c r="AO353" s="11">
        <f t="shared" si="782"/>
        <v>0</v>
      </c>
      <c r="AP353" s="12"/>
      <c r="AQ353" s="13"/>
      <c r="AR353" s="11">
        <f t="shared" si="783"/>
        <v>0</v>
      </c>
      <c r="AS353" s="12"/>
      <c r="AT353" s="13"/>
      <c r="AU353" s="11">
        <f t="shared" si="784"/>
        <v>0</v>
      </c>
      <c r="AV353" s="12"/>
      <c r="AW353" s="13"/>
      <c r="AX353" s="11">
        <f t="shared" si="785"/>
        <v>0</v>
      </c>
      <c r="AY353" s="12"/>
      <c r="AZ353" s="3"/>
      <c r="BA353" s="55">
        <f>SUM(AA347:AA353,AD347:AD353,AG347:AG353,AJ347:AJ353,AM347:AM353,AP348:AP353,AS348:AS353)</f>
        <v>350000</v>
      </c>
    </row>
    <row r="354" spans="1:53" ht="15" customHeight="1">
      <c r="A354" s="435" t="s">
        <v>24</v>
      </c>
      <c r="B354" s="446" t="s">
        <v>20</v>
      </c>
      <c r="C354" s="446" t="s">
        <v>21</v>
      </c>
      <c r="D354" s="446" t="s">
        <v>212</v>
      </c>
      <c r="E354" s="446" t="s">
        <v>23</v>
      </c>
      <c r="F354" s="448" t="s">
        <v>25</v>
      </c>
      <c r="G354" s="433" t="s">
        <v>26</v>
      </c>
      <c r="H354" s="435" t="s">
        <v>27</v>
      </c>
      <c r="I354" s="437" t="s">
        <v>28</v>
      </c>
      <c r="J354" s="433" t="s">
        <v>26</v>
      </c>
      <c r="K354" s="435" t="s">
        <v>27</v>
      </c>
      <c r="L354" s="437" t="s">
        <v>28</v>
      </c>
      <c r="M354" s="433" t="s">
        <v>26</v>
      </c>
      <c r="N354" s="435" t="s">
        <v>27</v>
      </c>
      <c r="O354" s="437" t="s">
        <v>28</v>
      </c>
      <c r="P354" s="433" t="s">
        <v>26</v>
      </c>
      <c r="Q354" s="435" t="s">
        <v>27</v>
      </c>
      <c r="R354" s="437" t="s">
        <v>28</v>
      </c>
      <c r="S354" s="433" t="s">
        <v>26</v>
      </c>
      <c r="T354" s="435" t="s">
        <v>27</v>
      </c>
      <c r="U354" s="437" t="s">
        <v>28</v>
      </c>
      <c r="V354" s="433" t="s">
        <v>26</v>
      </c>
      <c r="W354" s="435" t="s">
        <v>27</v>
      </c>
      <c r="X354" s="437" t="s">
        <v>28</v>
      </c>
      <c r="Y354" s="433" t="s">
        <v>26</v>
      </c>
      <c r="Z354" s="435" t="s">
        <v>27</v>
      </c>
      <c r="AA354" s="437" t="s">
        <v>28</v>
      </c>
      <c r="AB354" s="433" t="s">
        <v>26</v>
      </c>
      <c r="AC354" s="435" t="s">
        <v>27</v>
      </c>
      <c r="AD354" s="437" t="s">
        <v>28</v>
      </c>
      <c r="AE354" s="433" t="s">
        <v>26</v>
      </c>
      <c r="AF354" s="435" t="s">
        <v>27</v>
      </c>
      <c r="AG354" s="437" t="s">
        <v>28</v>
      </c>
      <c r="AH354" s="433" t="s">
        <v>26</v>
      </c>
      <c r="AI354" s="435" t="s">
        <v>27</v>
      </c>
      <c r="AJ354" s="437" t="s">
        <v>28</v>
      </c>
      <c r="AK354" s="433" t="s">
        <v>26</v>
      </c>
      <c r="AL354" s="435" t="s">
        <v>27</v>
      </c>
      <c r="AM354" s="437" t="s">
        <v>28</v>
      </c>
      <c r="AN354" s="433" t="s">
        <v>26</v>
      </c>
      <c r="AO354" s="435" t="s">
        <v>27</v>
      </c>
      <c r="AP354" s="437" t="s">
        <v>28</v>
      </c>
      <c r="AQ354" s="433" t="s">
        <v>26</v>
      </c>
      <c r="AR354" s="435" t="s">
        <v>27</v>
      </c>
      <c r="AS354" s="437" t="s">
        <v>28</v>
      </c>
      <c r="AT354" s="433" t="s">
        <v>26</v>
      </c>
      <c r="AU354" s="435" t="s">
        <v>27</v>
      </c>
      <c r="AV354" s="437" t="s">
        <v>28</v>
      </c>
      <c r="AW354" s="433" t="s">
        <v>26</v>
      </c>
      <c r="AX354" s="435" t="s">
        <v>27</v>
      </c>
      <c r="AY354" s="437" t="s">
        <v>28</v>
      </c>
      <c r="AZ354" s="464" t="s">
        <v>26</v>
      </c>
      <c r="BA354" s="463" t="s">
        <v>29</v>
      </c>
    </row>
    <row r="355" spans="1:53" ht="15" customHeight="1">
      <c r="A355" s="608" t="s">
        <v>422</v>
      </c>
      <c r="B355" s="610" t="s">
        <v>423</v>
      </c>
      <c r="C355" s="612">
        <v>3141</v>
      </c>
      <c r="D355" s="748" t="s">
        <v>424</v>
      </c>
      <c r="E355" s="616"/>
      <c r="F355" s="44" t="s">
        <v>33</v>
      </c>
      <c r="G355" s="13"/>
      <c r="H355" s="9">
        <f t="shared" ref="H355:H360" si="786">G355-I355</f>
        <v>0</v>
      </c>
      <c r="I355" s="10"/>
      <c r="J355" s="13"/>
      <c r="K355" s="9">
        <f t="shared" ref="K355:K360" si="787">J355-L355</f>
        <v>0</v>
      </c>
      <c r="L355" s="10"/>
      <c r="M355" s="13"/>
      <c r="N355" s="9">
        <f t="shared" ref="N355:N360" si="788">M355-O355</f>
        <v>0</v>
      </c>
      <c r="O355" s="10"/>
      <c r="P355" s="13"/>
      <c r="Q355" s="9">
        <f t="shared" ref="Q355:Q360" si="789">P355-R355</f>
        <v>0</v>
      </c>
      <c r="R355" s="10"/>
      <c r="S355" s="13"/>
      <c r="T355" s="9">
        <f t="shared" ref="T355:T360" si="790">S355-U355</f>
        <v>0</v>
      </c>
      <c r="U355" s="10"/>
      <c r="V355" s="13"/>
      <c r="W355" s="9">
        <f t="shared" ref="W355:W360" si="791">V355-X355</f>
        <v>0</v>
      </c>
      <c r="X355" s="10"/>
      <c r="Y355" s="13"/>
      <c r="Z355" s="9">
        <f t="shared" ref="Z355:Z360" si="792">Y355-AA355</f>
        <v>0</v>
      </c>
      <c r="AA355" s="10"/>
      <c r="AB355" s="13"/>
      <c r="AC355" s="9">
        <f t="shared" ref="AC355:AC360" si="793">AB355-AD355</f>
        <v>0</v>
      </c>
      <c r="AD355" s="10"/>
      <c r="AE355" s="13"/>
      <c r="AF355" s="9">
        <f t="shared" ref="AF355:AF360" si="794">AE355-AG355</f>
        <v>0</v>
      </c>
      <c r="AG355" s="10"/>
      <c r="AH355" s="13"/>
      <c r="AI355" s="9">
        <f t="shared" ref="AI355:AI360" si="795">AH355-AJ355</f>
        <v>0</v>
      </c>
      <c r="AJ355" s="10"/>
      <c r="AK355" s="13"/>
      <c r="AL355" s="9">
        <f t="shared" ref="AL355:AL360" si="796">AK355-AM355</f>
        <v>0</v>
      </c>
      <c r="AM355" s="10"/>
      <c r="AN355" s="13"/>
      <c r="AO355" s="9">
        <f t="shared" ref="AO355:AO360" si="797">AN355-AP355</f>
        <v>0</v>
      </c>
      <c r="AP355" s="10"/>
      <c r="AQ355" s="13"/>
      <c r="AR355" s="9">
        <f t="shared" ref="AR355:AR360" si="798">AQ355-AS355</f>
        <v>0</v>
      </c>
      <c r="AS355" s="10"/>
      <c r="AT355" s="13"/>
      <c r="AU355" s="9">
        <f t="shared" ref="AU355:AU360" si="799">AT355-AV355</f>
        <v>0</v>
      </c>
      <c r="AV355" s="10"/>
      <c r="AW355" s="13"/>
      <c r="AX355" s="9">
        <f t="shared" ref="AX355:AX360" si="800">AW355-AY355</f>
        <v>0</v>
      </c>
      <c r="AY355" s="10"/>
      <c r="AZ355" s="21"/>
      <c r="BA355" s="4" t="s">
        <v>34</v>
      </c>
    </row>
    <row r="356" spans="1:53">
      <c r="A356" s="609"/>
      <c r="B356" s="611"/>
      <c r="C356" s="613"/>
      <c r="D356" s="749"/>
      <c r="E356" s="617"/>
      <c r="F356" s="45" t="s">
        <v>35</v>
      </c>
      <c r="G356" s="13"/>
      <c r="H356" s="11">
        <f t="shared" si="786"/>
        <v>0</v>
      </c>
      <c r="I356" s="12"/>
      <c r="J356" s="13"/>
      <c r="K356" s="11">
        <f t="shared" si="787"/>
        <v>0</v>
      </c>
      <c r="L356" s="12"/>
      <c r="M356" s="13"/>
      <c r="N356" s="11">
        <f t="shared" si="788"/>
        <v>0</v>
      </c>
      <c r="O356" s="12"/>
      <c r="P356" s="13"/>
      <c r="Q356" s="11">
        <f t="shared" si="789"/>
        <v>0</v>
      </c>
      <c r="R356" s="12"/>
      <c r="S356" s="13"/>
      <c r="T356" s="11">
        <f t="shared" si="790"/>
        <v>0</v>
      </c>
      <c r="U356" s="12"/>
      <c r="V356" s="13"/>
      <c r="W356" s="11">
        <f t="shared" si="791"/>
        <v>0</v>
      </c>
      <c r="X356" s="12"/>
      <c r="Y356" s="13"/>
      <c r="Z356" s="11">
        <f t="shared" si="792"/>
        <v>0</v>
      </c>
      <c r="AA356" s="12"/>
      <c r="AB356" s="13"/>
      <c r="AC356" s="11">
        <f t="shared" si="793"/>
        <v>0</v>
      </c>
      <c r="AD356" s="12"/>
      <c r="AE356" s="13"/>
      <c r="AF356" s="11">
        <f t="shared" si="794"/>
        <v>0</v>
      </c>
      <c r="AG356" s="12"/>
      <c r="AH356" s="13"/>
      <c r="AI356" s="11">
        <f t="shared" si="795"/>
        <v>0</v>
      </c>
      <c r="AJ356" s="12"/>
      <c r="AK356" s="13"/>
      <c r="AL356" s="11">
        <f t="shared" si="796"/>
        <v>0</v>
      </c>
      <c r="AM356" s="12"/>
      <c r="AN356" s="13"/>
      <c r="AO356" s="11">
        <f t="shared" si="797"/>
        <v>0</v>
      </c>
      <c r="AP356" s="12"/>
      <c r="AQ356" s="13"/>
      <c r="AR356" s="11">
        <f t="shared" si="798"/>
        <v>0</v>
      </c>
      <c r="AS356" s="12"/>
      <c r="AT356" s="13"/>
      <c r="AU356" s="11">
        <f t="shared" si="799"/>
        <v>0</v>
      </c>
      <c r="AV356" s="12"/>
      <c r="AW356" s="13"/>
      <c r="AX356" s="11">
        <f t="shared" si="800"/>
        <v>0</v>
      </c>
      <c r="AY356" s="12"/>
      <c r="AZ356" s="3"/>
      <c r="BA356" s="55">
        <f>SUM(Y355:Y360,AB355:AB360,AE355:AE360,AH355:AH360,AK355:AK360,AZ355:AZ360,AN355:AN360,AQ355:AQ360)</f>
        <v>3629902</v>
      </c>
    </row>
    <row r="357" spans="1:53">
      <c r="A357" s="609"/>
      <c r="B357" s="611"/>
      <c r="C357" s="613"/>
      <c r="D357" s="749"/>
      <c r="E357" s="617"/>
      <c r="F357" s="45" t="s">
        <v>36</v>
      </c>
      <c r="G357" s="13"/>
      <c r="H357" s="11">
        <f t="shared" si="786"/>
        <v>0</v>
      </c>
      <c r="I357" s="12"/>
      <c r="J357" s="13"/>
      <c r="K357" s="11">
        <f t="shared" si="787"/>
        <v>0</v>
      </c>
      <c r="L357" s="12"/>
      <c r="M357" s="13"/>
      <c r="N357" s="11">
        <f t="shared" si="788"/>
        <v>0</v>
      </c>
      <c r="O357" s="12"/>
      <c r="P357" s="13"/>
      <c r="Q357" s="11">
        <f t="shared" si="789"/>
        <v>0</v>
      </c>
      <c r="R357" s="12"/>
      <c r="S357" s="13"/>
      <c r="T357" s="11">
        <f t="shared" si="790"/>
        <v>0</v>
      </c>
      <c r="U357" s="12"/>
      <c r="V357" s="13"/>
      <c r="W357" s="11">
        <f t="shared" si="791"/>
        <v>0</v>
      </c>
      <c r="X357" s="12"/>
      <c r="Y357" s="13"/>
      <c r="Z357" s="11">
        <f t="shared" si="792"/>
        <v>0</v>
      </c>
      <c r="AA357" s="12"/>
      <c r="AB357" s="140">
        <v>188889</v>
      </c>
      <c r="AC357" s="11">
        <f t="shared" si="793"/>
        <v>0</v>
      </c>
      <c r="AD357" s="12">
        <v>188889</v>
      </c>
      <c r="AE357" s="13"/>
      <c r="AF357" s="11">
        <f t="shared" si="794"/>
        <v>0</v>
      </c>
      <c r="AG357" s="130"/>
      <c r="AH357" s="140">
        <v>196569</v>
      </c>
      <c r="AI357" s="129">
        <f t="shared" si="795"/>
        <v>0</v>
      </c>
      <c r="AJ357" s="130">
        <v>196569</v>
      </c>
      <c r="AK357" s="13"/>
      <c r="AL357" s="11">
        <f t="shared" si="796"/>
        <v>0</v>
      </c>
      <c r="AM357" s="12"/>
      <c r="AN357" s="13"/>
      <c r="AO357" s="11">
        <f t="shared" si="797"/>
        <v>0</v>
      </c>
      <c r="AP357" s="12"/>
      <c r="AQ357" s="13"/>
      <c r="AR357" s="11">
        <f t="shared" si="798"/>
        <v>0</v>
      </c>
      <c r="AS357" s="12"/>
      <c r="AT357" s="13"/>
      <c r="AU357" s="11">
        <f t="shared" si="799"/>
        <v>0</v>
      </c>
      <c r="AV357" s="12"/>
      <c r="AW357" s="13"/>
      <c r="AX357" s="11">
        <f t="shared" si="800"/>
        <v>0</v>
      </c>
      <c r="AY357" s="12"/>
      <c r="AZ357" s="3"/>
      <c r="BA357" s="7" t="s">
        <v>37</v>
      </c>
    </row>
    <row r="358" spans="1:53">
      <c r="A358" s="609"/>
      <c r="B358" s="611"/>
      <c r="C358" s="613"/>
      <c r="D358" s="749"/>
      <c r="E358" s="617"/>
      <c r="F358" s="45" t="s">
        <v>38</v>
      </c>
      <c r="G358" s="13"/>
      <c r="H358" s="11">
        <f t="shared" si="786"/>
        <v>0</v>
      </c>
      <c r="I358" s="12"/>
      <c r="J358" s="13"/>
      <c r="K358" s="11">
        <f t="shared" si="787"/>
        <v>0</v>
      </c>
      <c r="L358" s="12"/>
      <c r="M358" s="13"/>
      <c r="N358" s="11">
        <f t="shared" si="788"/>
        <v>0</v>
      </c>
      <c r="O358" s="12"/>
      <c r="P358" s="13"/>
      <c r="Q358" s="11">
        <f t="shared" si="789"/>
        <v>0</v>
      </c>
      <c r="R358" s="12"/>
      <c r="S358" s="13"/>
      <c r="T358" s="11">
        <f t="shared" si="790"/>
        <v>0</v>
      </c>
      <c r="U358" s="12"/>
      <c r="V358" s="13"/>
      <c r="W358" s="11">
        <f t="shared" si="791"/>
        <v>0</v>
      </c>
      <c r="X358" s="12"/>
      <c r="Y358" s="13"/>
      <c r="Z358" s="11">
        <f t="shared" si="792"/>
        <v>0</v>
      </c>
      <c r="AA358" s="12"/>
      <c r="AB358" s="13"/>
      <c r="AC358" s="11">
        <f t="shared" si="793"/>
        <v>0</v>
      </c>
      <c r="AD358" s="12"/>
      <c r="AE358" s="140"/>
      <c r="AF358" s="11">
        <f t="shared" si="794"/>
        <v>0</v>
      </c>
      <c r="AG358" s="12"/>
      <c r="AH358" s="140"/>
      <c r="AI358" s="129">
        <f t="shared" si="795"/>
        <v>0</v>
      </c>
      <c r="AJ358" s="130"/>
      <c r="AK358" s="418">
        <v>733333</v>
      </c>
      <c r="AL358" s="419">
        <f t="shared" si="796"/>
        <v>733333</v>
      </c>
      <c r="AM358" s="420"/>
      <c r="AN358" s="13"/>
      <c r="AO358" s="11">
        <f t="shared" si="797"/>
        <v>0</v>
      </c>
      <c r="AP358" s="12"/>
      <c r="AQ358" s="13"/>
      <c r="AR358" s="11">
        <f t="shared" si="798"/>
        <v>0</v>
      </c>
      <c r="AS358" s="12"/>
      <c r="AT358" s="13"/>
      <c r="AU358" s="11">
        <f t="shared" si="799"/>
        <v>0</v>
      </c>
      <c r="AV358" s="12"/>
      <c r="AW358" s="13"/>
      <c r="AX358" s="11">
        <f t="shared" si="800"/>
        <v>0</v>
      </c>
      <c r="AY358" s="12"/>
      <c r="AZ358" s="3"/>
      <c r="BA358" s="55">
        <f>SUM(Z355:Z360,AC355:AC360,AF355:AF360,AI355:AI360,AL355:AL360,AO355:AO360,AR355:AR360)</f>
        <v>3244444</v>
      </c>
    </row>
    <row r="359" spans="1:53">
      <c r="A359" s="609"/>
      <c r="B359" s="611"/>
      <c r="C359" s="613"/>
      <c r="D359" s="749"/>
      <c r="E359" s="617"/>
      <c r="F359" s="45" t="s">
        <v>39</v>
      </c>
      <c r="G359" s="13"/>
      <c r="H359" s="11">
        <f t="shared" si="786"/>
        <v>0</v>
      </c>
      <c r="I359" s="12"/>
      <c r="J359" s="13"/>
      <c r="K359" s="11">
        <f t="shared" si="787"/>
        <v>0</v>
      </c>
      <c r="L359" s="12"/>
      <c r="M359" s="13"/>
      <c r="N359" s="11">
        <f t="shared" si="788"/>
        <v>0</v>
      </c>
      <c r="O359" s="12"/>
      <c r="P359" s="13"/>
      <c r="Q359" s="11">
        <f t="shared" si="789"/>
        <v>0</v>
      </c>
      <c r="R359" s="12"/>
      <c r="S359" s="13"/>
      <c r="T359" s="11">
        <f t="shared" si="790"/>
        <v>0</v>
      </c>
      <c r="U359" s="12"/>
      <c r="V359" s="13"/>
      <c r="W359" s="11">
        <f t="shared" si="791"/>
        <v>0</v>
      </c>
      <c r="X359" s="12"/>
      <c r="Y359" s="13"/>
      <c r="Z359" s="11">
        <f t="shared" si="792"/>
        <v>0</v>
      </c>
      <c r="AA359" s="12"/>
      <c r="AB359" s="13"/>
      <c r="AC359" s="11">
        <f t="shared" si="793"/>
        <v>0</v>
      </c>
      <c r="AD359" s="12"/>
      <c r="AE359" s="13"/>
      <c r="AF359" s="11">
        <f t="shared" si="794"/>
        <v>0</v>
      </c>
      <c r="AG359" s="12"/>
      <c r="AH359" s="140"/>
      <c r="AI359" s="11">
        <f t="shared" si="795"/>
        <v>0</v>
      </c>
      <c r="AJ359" s="12"/>
      <c r="AK359" s="140"/>
      <c r="AL359" s="129">
        <f t="shared" si="796"/>
        <v>0</v>
      </c>
      <c r="AM359" s="130"/>
      <c r="AN359" s="418">
        <v>622222</v>
      </c>
      <c r="AO359" s="419">
        <f t="shared" si="797"/>
        <v>622222</v>
      </c>
      <c r="AP359" s="420"/>
      <c r="AQ359" s="13"/>
      <c r="AR359" s="11">
        <f t="shared" si="798"/>
        <v>0</v>
      </c>
      <c r="AS359" s="12"/>
      <c r="AT359" s="13"/>
      <c r="AU359" s="11">
        <f t="shared" si="799"/>
        <v>0</v>
      </c>
      <c r="AV359" s="12"/>
      <c r="AW359" s="13"/>
      <c r="AX359" s="11">
        <f t="shared" si="800"/>
        <v>0</v>
      </c>
      <c r="AY359" s="12"/>
      <c r="AZ359" s="3"/>
      <c r="BA359" s="7" t="s">
        <v>40</v>
      </c>
    </row>
    <row r="360" spans="1:53">
      <c r="A360" s="733"/>
      <c r="B360" s="734"/>
      <c r="C360" s="735"/>
      <c r="D360" s="750"/>
      <c r="E360" s="737"/>
      <c r="F360" s="45" t="s">
        <v>42</v>
      </c>
      <c r="G360" s="13"/>
      <c r="H360" s="11">
        <f t="shared" si="786"/>
        <v>0</v>
      </c>
      <c r="I360" s="12"/>
      <c r="J360" s="13"/>
      <c r="K360" s="11">
        <f t="shared" si="787"/>
        <v>0</v>
      </c>
      <c r="L360" s="12"/>
      <c r="M360" s="13"/>
      <c r="N360" s="11">
        <f t="shared" si="788"/>
        <v>0</v>
      </c>
      <c r="O360" s="12"/>
      <c r="P360" s="13"/>
      <c r="Q360" s="11">
        <f t="shared" si="789"/>
        <v>0</v>
      </c>
      <c r="R360" s="12"/>
      <c r="S360" s="13"/>
      <c r="T360" s="11">
        <f t="shared" si="790"/>
        <v>0</v>
      </c>
      <c r="U360" s="12"/>
      <c r="V360" s="13"/>
      <c r="W360" s="11">
        <f t="shared" si="791"/>
        <v>0</v>
      </c>
      <c r="X360" s="12"/>
      <c r="Y360" s="13"/>
      <c r="Z360" s="11">
        <f t="shared" si="792"/>
        <v>0</v>
      </c>
      <c r="AA360" s="12"/>
      <c r="AB360" s="13"/>
      <c r="AC360" s="11">
        <f t="shared" si="793"/>
        <v>0</v>
      </c>
      <c r="AD360" s="12"/>
      <c r="AE360" s="13"/>
      <c r="AF360" s="11">
        <f t="shared" si="794"/>
        <v>0</v>
      </c>
      <c r="AG360" s="12"/>
      <c r="AH360" s="13"/>
      <c r="AI360" s="11">
        <f t="shared" si="795"/>
        <v>0</v>
      </c>
      <c r="AJ360" s="12"/>
      <c r="AK360" s="140"/>
      <c r="AL360" s="129">
        <f t="shared" si="796"/>
        <v>0</v>
      </c>
      <c r="AM360" s="130"/>
      <c r="AN360" s="140"/>
      <c r="AO360" s="129">
        <f t="shared" si="797"/>
        <v>0</v>
      </c>
      <c r="AP360" s="130"/>
      <c r="AQ360" s="418">
        <v>1888889</v>
      </c>
      <c r="AR360" s="419">
        <f t="shared" si="798"/>
        <v>1888889</v>
      </c>
      <c r="AS360" s="420"/>
      <c r="AT360" s="140"/>
      <c r="AU360" s="129">
        <f t="shared" si="799"/>
        <v>0</v>
      </c>
      <c r="AV360" s="130"/>
      <c r="AW360" s="140"/>
      <c r="AX360" s="129">
        <f t="shared" si="800"/>
        <v>0</v>
      </c>
      <c r="AY360" s="130"/>
      <c r="AZ360" s="3"/>
      <c r="BA360" s="55">
        <f>SUM(AA355:AA360,AD355:AD360,AG355:AG360,AJ355:AJ360,AM355:AM360,AP355:AP360,AS355:AS360)</f>
        <v>385458</v>
      </c>
    </row>
    <row r="361" spans="1:53" ht="15" customHeight="1">
      <c r="A361" s="435" t="s">
        <v>24</v>
      </c>
      <c r="B361" s="446" t="s">
        <v>20</v>
      </c>
      <c r="C361" s="446" t="s">
        <v>21</v>
      </c>
      <c r="D361" s="446" t="s">
        <v>212</v>
      </c>
      <c r="E361" s="446" t="s">
        <v>23</v>
      </c>
      <c r="F361" s="448" t="s">
        <v>25</v>
      </c>
      <c r="G361" s="433" t="s">
        <v>26</v>
      </c>
      <c r="H361" s="435" t="s">
        <v>27</v>
      </c>
      <c r="I361" s="437" t="s">
        <v>28</v>
      </c>
      <c r="J361" s="433" t="s">
        <v>26</v>
      </c>
      <c r="K361" s="435" t="s">
        <v>27</v>
      </c>
      <c r="L361" s="437" t="s">
        <v>28</v>
      </c>
      <c r="M361" s="433" t="s">
        <v>26</v>
      </c>
      <c r="N361" s="435" t="s">
        <v>27</v>
      </c>
      <c r="O361" s="437" t="s">
        <v>28</v>
      </c>
      <c r="P361" s="433" t="s">
        <v>26</v>
      </c>
      <c r="Q361" s="435" t="s">
        <v>27</v>
      </c>
      <c r="R361" s="437" t="s">
        <v>28</v>
      </c>
      <c r="S361" s="433" t="s">
        <v>26</v>
      </c>
      <c r="T361" s="435" t="s">
        <v>27</v>
      </c>
      <c r="U361" s="437" t="s">
        <v>28</v>
      </c>
      <c r="V361" s="433" t="s">
        <v>26</v>
      </c>
      <c r="W361" s="435" t="s">
        <v>27</v>
      </c>
      <c r="X361" s="437" t="s">
        <v>28</v>
      </c>
      <c r="Y361" s="433" t="s">
        <v>26</v>
      </c>
      <c r="Z361" s="435" t="s">
        <v>27</v>
      </c>
      <c r="AA361" s="437" t="s">
        <v>28</v>
      </c>
      <c r="AB361" s="433" t="s">
        <v>26</v>
      </c>
      <c r="AC361" s="435" t="s">
        <v>27</v>
      </c>
      <c r="AD361" s="437" t="s">
        <v>28</v>
      </c>
      <c r="AE361" s="433" t="s">
        <v>26</v>
      </c>
      <c r="AF361" s="435" t="s">
        <v>27</v>
      </c>
      <c r="AG361" s="437" t="s">
        <v>28</v>
      </c>
      <c r="AH361" s="433" t="s">
        <v>26</v>
      </c>
      <c r="AI361" s="435" t="s">
        <v>27</v>
      </c>
      <c r="AJ361" s="437" t="s">
        <v>28</v>
      </c>
      <c r="AK361" s="433" t="s">
        <v>26</v>
      </c>
      <c r="AL361" s="435" t="s">
        <v>27</v>
      </c>
      <c r="AM361" s="437" t="s">
        <v>28</v>
      </c>
      <c r="AN361" s="433" t="s">
        <v>26</v>
      </c>
      <c r="AO361" s="435" t="s">
        <v>27</v>
      </c>
      <c r="AP361" s="437" t="s">
        <v>28</v>
      </c>
      <c r="AQ361" s="433" t="s">
        <v>26</v>
      </c>
      <c r="AR361" s="435" t="s">
        <v>27</v>
      </c>
      <c r="AS361" s="437" t="s">
        <v>28</v>
      </c>
      <c r="AT361" s="433" t="s">
        <v>26</v>
      </c>
      <c r="AU361" s="435" t="s">
        <v>27</v>
      </c>
      <c r="AV361" s="437" t="s">
        <v>28</v>
      </c>
      <c r="AW361" s="433" t="s">
        <v>26</v>
      </c>
      <c r="AX361" s="435" t="s">
        <v>27</v>
      </c>
      <c r="AY361" s="437" t="s">
        <v>28</v>
      </c>
      <c r="AZ361" s="464" t="s">
        <v>26</v>
      </c>
      <c r="BA361" s="463" t="s">
        <v>29</v>
      </c>
    </row>
    <row r="362" spans="1:53" ht="15" customHeight="1">
      <c r="A362" s="608" t="s">
        <v>416</v>
      </c>
      <c r="B362" s="610" t="s">
        <v>425</v>
      </c>
      <c r="C362" s="612">
        <v>230</v>
      </c>
      <c r="D362" s="624" t="s">
        <v>426</v>
      </c>
      <c r="E362" s="616"/>
      <c r="F362" s="44" t="s">
        <v>33</v>
      </c>
      <c r="G362" s="13"/>
      <c r="H362" s="9">
        <f t="shared" ref="H362:H367" si="801">G362-I362</f>
        <v>0</v>
      </c>
      <c r="I362" s="10"/>
      <c r="J362" s="13"/>
      <c r="K362" s="9">
        <f t="shared" ref="K362:K367" si="802">J362-L362</f>
        <v>0</v>
      </c>
      <c r="L362" s="10"/>
      <c r="M362" s="13"/>
      <c r="N362" s="9">
        <f t="shared" ref="N362:N367" si="803">M362-O362</f>
        <v>0</v>
      </c>
      <c r="O362" s="10"/>
      <c r="P362" s="13"/>
      <c r="Q362" s="9">
        <f t="shared" ref="Q362:Q367" si="804">P362-R362</f>
        <v>0</v>
      </c>
      <c r="R362" s="10"/>
      <c r="S362" s="13"/>
      <c r="T362" s="9">
        <f t="shared" ref="T362:T367" si="805">S362-U362</f>
        <v>0</v>
      </c>
      <c r="U362" s="10"/>
      <c r="V362" s="13"/>
      <c r="W362" s="9">
        <f t="shared" ref="W362:W367" si="806">V362-X362</f>
        <v>0</v>
      </c>
      <c r="X362" s="10"/>
      <c r="Y362" s="13"/>
      <c r="Z362" s="9">
        <f t="shared" ref="Z362:Z367" si="807">Y362-AA362</f>
        <v>0</v>
      </c>
      <c r="AA362" s="10"/>
      <c r="AB362" s="13"/>
      <c r="AC362" s="9">
        <f t="shared" ref="AC362:AC367" si="808">AB362-AD362</f>
        <v>0</v>
      </c>
      <c r="AD362" s="10"/>
      <c r="AE362" s="13"/>
      <c r="AF362" s="9">
        <f t="shared" ref="AF362:AF367" si="809">AE362-AG362</f>
        <v>0</v>
      </c>
      <c r="AG362" s="10"/>
      <c r="AH362" s="13"/>
      <c r="AI362" s="9">
        <f t="shared" ref="AI362:AI367" si="810">AH362-AJ362</f>
        <v>0</v>
      </c>
      <c r="AJ362" s="10"/>
      <c r="AK362" s="13"/>
      <c r="AL362" s="9">
        <f t="shared" ref="AL362:AL367" si="811">AK362-AM362</f>
        <v>0</v>
      </c>
      <c r="AM362" s="10"/>
      <c r="AN362" s="13"/>
      <c r="AO362" s="9">
        <f t="shared" ref="AO362:AO367" si="812">AN362-AP362</f>
        <v>0</v>
      </c>
      <c r="AP362" s="10"/>
      <c r="AQ362" s="13"/>
      <c r="AR362" s="9">
        <f t="shared" ref="AR362:AR367" si="813">AQ362-AS362</f>
        <v>0</v>
      </c>
      <c r="AS362" s="10"/>
      <c r="AT362" s="13"/>
      <c r="AU362" s="9">
        <f t="shared" ref="AU362:AU367" si="814">AT362-AV362</f>
        <v>0</v>
      </c>
      <c r="AV362" s="10"/>
      <c r="AW362" s="13"/>
      <c r="AX362" s="9">
        <f t="shared" ref="AX362:AX367" si="815">AW362-AY362</f>
        <v>0</v>
      </c>
      <c r="AY362" s="10"/>
      <c r="AZ362" s="21"/>
      <c r="BA362" s="4" t="s">
        <v>34</v>
      </c>
    </row>
    <row r="363" spans="1:53">
      <c r="A363" s="609"/>
      <c r="B363" s="611"/>
      <c r="C363" s="613"/>
      <c r="D363" s="625"/>
      <c r="E363" s="617"/>
      <c r="F363" s="45" t="s">
        <v>35</v>
      </c>
      <c r="G363" s="13"/>
      <c r="H363" s="11">
        <f t="shared" si="801"/>
        <v>0</v>
      </c>
      <c r="I363" s="12"/>
      <c r="J363" s="13"/>
      <c r="K363" s="11">
        <f t="shared" si="802"/>
        <v>0</v>
      </c>
      <c r="L363" s="12"/>
      <c r="M363" s="13"/>
      <c r="N363" s="11">
        <f t="shared" si="803"/>
        <v>0</v>
      </c>
      <c r="O363" s="12"/>
      <c r="P363" s="13"/>
      <c r="Q363" s="11">
        <f t="shared" si="804"/>
        <v>0</v>
      </c>
      <c r="R363" s="12"/>
      <c r="S363" s="13"/>
      <c r="T363" s="11">
        <f t="shared" si="805"/>
        <v>0</v>
      </c>
      <c r="U363" s="12"/>
      <c r="V363" s="13"/>
      <c r="W363" s="11">
        <f t="shared" si="806"/>
        <v>0</v>
      </c>
      <c r="X363" s="12"/>
      <c r="Y363" s="13"/>
      <c r="Z363" s="11">
        <f t="shared" si="807"/>
        <v>0</v>
      </c>
      <c r="AA363" s="12"/>
      <c r="AB363" s="13"/>
      <c r="AC363" s="11">
        <f t="shared" si="808"/>
        <v>0</v>
      </c>
      <c r="AD363" s="12"/>
      <c r="AE363" s="13"/>
      <c r="AF363" s="11">
        <f t="shared" si="809"/>
        <v>0</v>
      </c>
      <c r="AG363" s="12"/>
      <c r="AH363" s="13"/>
      <c r="AI363" s="11">
        <f t="shared" si="810"/>
        <v>0</v>
      </c>
      <c r="AJ363" s="12"/>
      <c r="AK363" s="13"/>
      <c r="AL363" s="11">
        <f t="shared" si="811"/>
        <v>0</v>
      </c>
      <c r="AM363" s="12"/>
      <c r="AN363" s="13"/>
      <c r="AO363" s="11">
        <f t="shared" si="812"/>
        <v>0</v>
      </c>
      <c r="AP363" s="12"/>
      <c r="AQ363" s="13"/>
      <c r="AR363" s="11">
        <f t="shared" si="813"/>
        <v>0</v>
      </c>
      <c r="AS363" s="12"/>
      <c r="AT363" s="13"/>
      <c r="AU363" s="11">
        <f t="shared" si="814"/>
        <v>0</v>
      </c>
      <c r="AV363" s="12"/>
      <c r="AW363" s="13"/>
      <c r="AX363" s="11">
        <f t="shared" si="815"/>
        <v>0</v>
      </c>
      <c r="AY363" s="12"/>
      <c r="AZ363" s="3"/>
      <c r="BA363" s="55">
        <f>SUM(Y362:Y367,AB362:AB367,AE362:AE367,AH362:AH367,AK362:AK367,AZ362:AZ367,AN362:AN367,AQ362:AQ367)</f>
        <v>9808000</v>
      </c>
    </row>
    <row r="364" spans="1:53">
      <c r="A364" s="609"/>
      <c r="B364" s="611"/>
      <c r="C364" s="613"/>
      <c r="D364" s="625"/>
      <c r="E364" s="617"/>
      <c r="F364" s="45" t="s">
        <v>36</v>
      </c>
      <c r="G364" s="13"/>
      <c r="H364" s="11">
        <f t="shared" si="801"/>
        <v>0</v>
      </c>
      <c r="I364" s="12"/>
      <c r="J364" s="13"/>
      <c r="K364" s="11">
        <f t="shared" si="802"/>
        <v>0</v>
      </c>
      <c r="L364" s="12"/>
      <c r="M364" s="13"/>
      <c r="N364" s="11">
        <f t="shared" si="803"/>
        <v>0</v>
      </c>
      <c r="O364" s="12"/>
      <c r="P364" s="13"/>
      <c r="Q364" s="11">
        <f t="shared" si="804"/>
        <v>0</v>
      </c>
      <c r="R364" s="12"/>
      <c r="S364" s="13"/>
      <c r="T364" s="11">
        <f t="shared" si="805"/>
        <v>0</v>
      </c>
      <c r="U364" s="12"/>
      <c r="V364" s="13"/>
      <c r="W364" s="11">
        <f t="shared" si="806"/>
        <v>0</v>
      </c>
      <c r="X364" s="12"/>
      <c r="Y364" s="13"/>
      <c r="Z364" s="11">
        <f t="shared" si="807"/>
        <v>0</v>
      </c>
      <c r="AA364" s="12"/>
      <c r="AB364" s="140">
        <v>928000</v>
      </c>
      <c r="AC364" s="11"/>
      <c r="AD364" s="12">
        <v>800000</v>
      </c>
      <c r="AE364" s="13"/>
      <c r="AF364" s="11">
        <f t="shared" si="809"/>
        <v>0</v>
      </c>
      <c r="AG364" s="12"/>
      <c r="AH364" s="13">
        <v>128000</v>
      </c>
      <c r="AI364" s="11">
        <f t="shared" si="810"/>
        <v>0</v>
      </c>
      <c r="AJ364" s="12">
        <v>128000</v>
      </c>
      <c r="AK364" s="13"/>
      <c r="AL364" s="11">
        <f t="shared" si="811"/>
        <v>0</v>
      </c>
      <c r="AM364" s="12"/>
      <c r="AN364" s="13"/>
      <c r="AO364" s="11">
        <f t="shared" si="812"/>
        <v>0</v>
      </c>
      <c r="AP364" s="12"/>
      <c r="AQ364" s="13"/>
      <c r="AR364" s="11">
        <f t="shared" si="813"/>
        <v>0</v>
      </c>
      <c r="AS364" s="12"/>
      <c r="AT364" s="13"/>
      <c r="AU364" s="11">
        <f t="shared" si="814"/>
        <v>0</v>
      </c>
      <c r="AV364" s="12"/>
      <c r="AW364" s="13"/>
      <c r="AX364" s="11">
        <f t="shared" si="815"/>
        <v>0</v>
      </c>
      <c r="AY364" s="12"/>
      <c r="AZ364" s="3"/>
      <c r="BA364" s="7" t="s">
        <v>37</v>
      </c>
    </row>
    <row r="365" spans="1:53">
      <c r="A365" s="609"/>
      <c r="B365" s="611"/>
      <c r="C365" s="613"/>
      <c r="D365" s="625"/>
      <c r="E365" s="617"/>
      <c r="F365" s="45" t="s">
        <v>38</v>
      </c>
      <c r="G365" s="13"/>
      <c r="H365" s="11">
        <f t="shared" si="801"/>
        <v>0</v>
      </c>
      <c r="I365" s="12"/>
      <c r="J365" s="13"/>
      <c r="K365" s="11">
        <f t="shared" si="802"/>
        <v>0</v>
      </c>
      <c r="L365" s="12"/>
      <c r="M365" s="13"/>
      <c r="N365" s="11">
        <f t="shared" si="803"/>
        <v>0</v>
      </c>
      <c r="O365" s="12"/>
      <c r="P365" s="13"/>
      <c r="Q365" s="11">
        <f t="shared" si="804"/>
        <v>0</v>
      </c>
      <c r="R365" s="12"/>
      <c r="S365" s="13"/>
      <c r="T365" s="11">
        <f t="shared" si="805"/>
        <v>0</v>
      </c>
      <c r="U365" s="12"/>
      <c r="V365" s="13"/>
      <c r="W365" s="11">
        <f t="shared" si="806"/>
        <v>0</v>
      </c>
      <c r="X365" s="12"/>
      <c r="Y365" s="13"/>
      <c r="Z365" s="11">
        <f t="shared" si="807"/>
        <v>0</v>
      </c>
      <c r="AA365" s="12"/>
      <c r="AB365" s="13"/>
      <c r="AC365" s="11">
        <f t="shared" si="808"/>
        <v>0</v>
      </c>
      <c r="AD365" s="12"/>
      <c r="AE365" s="140"/>
      <c r="AF365" s="11">
        <f t="shared" si="809"/>
        <v>0</v>
      </c>
      <c r="AG365" s="12"/>
      <c r="AH365" s="140"/>
      <c r="AI365" s="129">
        <f t="shared" si="810"/>
        <v>0</v>
      </c>
      <c r="AJ365" s="130"/>
      <c r="AK365" s="418">
        <v>664000</v>
      </c>
      <c r="AL365" s="419">
        <f t="shared" si="811"/>
        <v>664000</v>
      </c>
      <c r="AM365" s="420"/>
      <c r="AN365" s="13"/>
      <c r="AO365" s="11">
        <f t="shared" si="812"/>
        <v>0</v>
      </c>
      <c r="AP365" s="12"/>
      <c r="AQ365" s="13"/>
      <c r="AR365" s="11">
        <f t="shared" si="813"/>
        <v>0</v>
      </c>
      <c r="AS365" s="12"/>
      <c r="AT365" s="13"/>
      <c r="AU365" s="11">
        <f t="shared" si="814"/>
        <v>0</v>
      </c>
      <c r="AV365" s="12"/>
      <c r="AW365" s="13"/>
      <c r="AX365" s="11">
        <f t="shared" si="815"/>
        <v>0</v>
      </c>
      <c r="AY365" s="12"/>
      <c r="AZ365" s="3"/>
      <c r="BA365" s="55">
        <f>SUM(Z362:Z367,AC362:AC367,AF362:AF367,AI362:AI367,AL362:AL367,AO362:AO367,AR362:AR367)</f>
        <v>8752000</v>
      </c>
    </row>
    <row r="366" spans="1:53">
      <c r="A366" s="609"/>
      <c r="B366" s="611"/>
      <c r="C366" s="613"/>
      <c r="D366" s="625"/>
      <c r="E366" s="617"/>
      <c r="F366" s="45" t="s">
        <v>39</v>
      </c>
      <c r="G366" s="13"/>
      <c r="H366" s="11">
        <f t="shared" si="801"/>
        <v>0</v>
      </c>
      <c r="I366" s="12"/>
      <c r="J366" s="13"/>
      <c r="K366" s="11">
        <f t="shared" si="802"/>
        <v>0</v>
      </c>
      <c r="L366" s="12"/>
      <c r="M366" s="13"/>
      <c r="N366" s="11">
        <f t="shared" si="803"/>
        <v>0</v>
      </c>
      <c r="O366" s="12"/>
      <c r="P366" s="13"/>
      <c r="Q366" s="11">
        <f t="shared" si="804"/>
        <v>0</v>
      </c>
      <c r="R366" s="12"/>
      <c r="S366" s="13"/>
      <c r="T366" s="11">
        <f t="shared" si="805"/>
        <v>0</v>
      </c>
      <c r="U366" s="12"/>
      <c r="V366" s="13"/>
      <c r="W366" s="11">
        <f t="shared" si="806"/>
        <v>0</v>
      </c>
      <c r="X366" s="12"/>
      <c r="Y366" s="13"/>
      <c r="Z366" s="11">
        <f t="shared" si="807"/>
        <v>0</v>
      </c>
      <c r="AA366" s="12"/>
      <c r="AB366" s="13"/>
      <c r="AC366" s="11">
        <f t="shared" si="808"/>
        <v>0</v>
      </c>
      <c r="AD366" s="12"/>
      <c r="AE366" s="13"/>
      <c r="AF366" s="11">
        <f t="shared" si="809"/>
        <v>0</v>
      </c>
      <c r="AG366" s="12"/>
      <c r="AH366" s="140"/>
      <c r="AI366" s="11">
        <f t="shared" si="810"/>
        <v>0</v>
      </c>
      <c r="AJ366" s="12"/>
      <c r="AK366" s="13"/>
      <c r="AL366" s="11">
        <f t="shared" si="811"/>
        <v>0</v>
      </c>
      <c r="AM366" s="12"/>
      <c r="AN366" s="418">
        <v>2080000</v>
      </c>
      <c r="AO366" s="419">
        <f t="shared" si="812"/>
        <v>2080000</v>
      </c>
      <c r="AP366" s="420"/>
      <c r="AQ366" s="13"/>
      <c r="AR366" s="11">
        <f t="shared" si="813"/>
        <v>0</v>
      </c>
      <c r="AS366" s="12"/>
      <c r="AT366" s="13"/>
      <c r="AU366" s="11">
        <f t="shared" si="814"/>
        <v>0</v>
      </c>
      <c r="AV366" s="12"/>
      <c r="AW366" s="13"/>
      <c r="AX366" s="11">
        <f t="shared" si="815"/>
        <v>0</v>
      </c>
      <c r="AY366" s="12"/>
      <c r="AZ366" s="3"/>
      <c r="BA366" s="7" t="s">
        <v>40</v>
      </c>
    </row>
    <row r="367" spans="1:53">
      <c r="A367" s="733"/>
      <c r="B367" s="734"/>
      <c r="C367" s="735"/>
      <c r="D367" s="739"/>
      <c r="E367" s="737"/>
      <c r="F367" s="45" t="s">
        <v>42</v>
      </c>
      <c r="G367" s="13"/>
      <c r="H367" s="11">
        <f t="shared" si="801"/>
        <v>0</v>
      </c>
      <c r="I367" s="12"/>
      <c r="J367" s="13"/>
      <c r="K367" s="11">
        <f t="shared" si="802"/>
        <v>0</v>
      </c>
      <c r="L367" s="12"/>
      <c r="M367" s="13"/>
      <c r="N367" s="11">
        <f t="shared" si="803"/>
        <v>0</v>
      </c>
      <c r="O367" s="12"/>
      <c r="P367" s="13"/>
      <c r="Q367" s="11">
        <f t="shared" si="804"/>
        <v>0</v>
      </c>
      <c r="R367" s="12"/>
      <c r="S367" s="13"/>
      <c r="T367" s="11">
        <f t="shared" si="805"/>
        <v>0</v>
      </c>
      <c r="U367" s="12"/>
      <c r="V367" s="13"/>
      <c r="W367" s="11">
        <f t="shared" si="806"/>
        <v>0</v>
      </c>
      <c r="X367" s="12"/>
      <c r="Y367" s="13"/>
      <c r="Z367" s="11">
        <f t="shared" si="807"/>
        <v>0</v>
      </c>
      <c r="AA367" s="12"/>
      <c r="AB367" s="13"/>
      <c r="AC367" s="11">
        <f t="shared" si="808"/>
        <v>0</v>
      </c>
      <c r="AD367" s="12"/>
      <c r="AE367" s="13"/>
      <c r="AF367" s="11">
        <f t="shared" si="809"/>
        <v>0</v>
      </c>
      <c r="AG367" s="12"/>
      <c r="AH367" s="13"/>
      <c r="AI367" s="11">
        <f t="shared" si="810"/>
        <v>0</v>
      </c>
      <c r="AJ367" s="12"/>
      <c r="AK367" s="140"/>
      <c r="AL367" s="11">
        <f t="shared" si="811"/>
        <v>0</v>
      </c>
      <c r="AM367" s="12"/>
      <c r="AN367" s="418">
        <v>6008000</v>
      </c>
      <c r="AO367" s="419">
        <f t="shared" si="812"/>
        <v>6008000</v>
      </c>
      <c r="AP367" s="420"/>
      <c r="AQ367" s="140"/>
      <c r="AR367" s="11">
        <f t="shared" si="813"/>
        <v>0</v>
      </c>
      <c r="AS367" s="12"/>
      <c r="AT367" s="140"/>
      <c r="AU367" s="11">
        <f t="shared" si="814"/>
        <v>0</v>
      </c>
      <c r="AV367" s="12"/>
      <c r="AW367" s="140"/>
      <c r="AX367" s="11">
        <f t="shared" si="815"/>
        <v>0</v>
      </c>
      <c r="AY367" s="12"/>
      <c r="AZ367" s="3"/>
      <c r="BA367" s="55">
        <f>SUM(AA362:AA367,AD362:AD367,AG362:AG367,AJ362:AJ367,AM362:AM367,AP362:AP367,AS362:AS367)</f>
        <v>928000</v>
      </c>
    </row>
    <row r="368" spans="1:53" ht="15" customHeight="1">
      <c r="A368" s="435" t="s">
        <v>24</v>
      </c>
      <c r="B368" s="446" t="s">
        <v>20</v>
      </c>
      <c r="C368" s="446" t="s">
        <v>21</v>
      </c>
      <c r="D368" s="446" t="s">
        <v>212</v>
      </c>
      <c r="E368" s="446" t="s">
        <v>23</v>
      </c>
      <c r="F368" s="448" t="s">
        <v>25</v>
      </c>
      <c r="G368" s="433" t="s">
        <v>26</v>
      </c>
      <c r="H368" s="435" t="s">
        <v>27</v>
      </c>
      <c r="I368" s="437" t="s">
        <v>28</v>
      </c>
      <c r="J368" s="433" t="s">
        <v>26</v>
      </c>
      <c r="K368" s="435" t="s">
        <v>27</v>
      </c>
      <c r="L368" s="437" t="s">
        <v>28</v>
      </c>
      <c r="M368" s="433" t="s">
        <v>26</v>
      </c>
      <c r="N368" s="435" t="s">
        <v>27</v>
      </c>
      <c r="O368" s="437" t="s">
        <v>28</v>
      </c>
      <c r="P368" s="433" t="s">
        <v>26</v>
      </c>
      <c r="Q368" s="435" t="s">
        <v>27</v>
      </c>
      <c r="R368" s="437" t="s">
        <v>28</v>
      </c>
      <c r="S368" s="433" t="s">
        <v>26</v>
      </c>
      <c r="T368" s="435" t="s">
        <v>27</v>
      </c>
      <c r="U368" s="437" t="s">
        <v>28</v>
      </c>
      <c r="V368" s="433" t="s">
        <v>26</v>
      </c>
      <c r="W368" s="435" t="s">
        <v>27</v>
      </c>
      <c r="X368" s="437" t="s">
        <v>28</v>
      </c>
      <c r="Y368" s="433" t="s">
        <v>26</v>
      </c>
      <c r="Z368" s="435" t="s">
        <v>27</v>
      </c>
      <c r="AA368" s="437" t="s">
        <v>28</v>
      </c>
      <c r="AB368" s="433" t="s">
        <v>26</v>
      </c>
      <c r="AC368" s="435" t="s">
        <v>27</v>
      </c>
      <c r="AD368" s="437" t="s">
        <v>28</v>
      </c>
      <c r="AE368" s="433" t="s">
        <v>26</v>
      </c>
      <c r="AF368" s="435" t="s">
        <v>27</v>
      </c>
      <c r="AG368" s="437" t="s">
        <v>28</v>
      </c>
      <c r="AH368" s="433" t="s">
        <v>26</v>
      </c>
      <c r="AI368" s="435" t="s">
        <v>27</v>
      </c>
      <c r="AJ368" s="437" t="s">
        <v>28</v>
      </c>
      <c r="AK368" s="433" t="s">
        <v>26</v>
      </c>
      <c r="AL368" s="435" t="s">
        <v>27</v>
      </c>
      <c r="AM368" s="437" t="s">
        <v>28</v>
      </c>
      <c r="AN368" s="433" t="s">
        <v>26</v>
      </c>
      <c r="AO368" s="435" t="s">
        <v>27</v>
      </c>
      <c r="AP368" s="437" t="s">
        <v>28</v>
      </c>
      <c r="AQ368" s="433" t="s">
        <v>26</v>
      </c>
      <c r="AR368" s="435" t="s">
        <v>27</v>
      </c>
      <c r="AS368" s="437" t="s">
        <v>28</v>
      </c>
      <c r="AT368" s="433" t="s">
        <v>26</v>
      </c>
      <c r="AU368" s="435" t="s">
        <v>27</v>
      </c>
      <c r="AV368" s="437" t="s">
        <v>28</v>
      </c>
      <c r="AW368" s="433" t="s">
        <v>26</v>
      </c>
      <c r="AX368" s="435" t="s">
        <v>27</v>
      </c>
      <c r="AY368" s="437" t="s">
        <v>28</v>
      </c>
      <c r="AZ368" s="464" t="s">
        <v>26</v>
      </c>
      <c r="BA368" s="463" t="s">
        <v>29</v>
      </c>
    </row>
    <row r="369" spans="1:53" ht="15" customHeight="1">
      <c r="A369" s="608" t="s">
        <v>215</v>
      </c>
      <c r="B369" s="610" t="s">
        <v>427</v>
      </c>
      <c r="C369" s="612">
        <v>3126</v>
      </c>
      <c r="D369" s="624" t="s">
        <v>428</v>
      </c>
      <c r="E369" s="616"/>
      <c r="F369" s="44" t="s">
        <v>33</v>
      </c>
      <c r="G369" s="13"/>
      <c r="H369" s="9">
        <f t="shared" ref="H369:H374" si="816">G369-I369</f>
        <v>0</v>
      </c>
      <c r="I369" s="10"/>
      <c r="J369" s="13"/>
      <c r="K369" s="9">
        <f t="shared" ref="K369:K374" si="817">J369-L369</f>
        <v>0</v>
      </c>
      <c r="L369" s="10"/>
      <c r="M369" s="13"/>
      <c r="N369" s="9">
        <f t="shared" ref="N369:N374" si="818">M369-O369</f>
        <v>0</v>
      </c>
      <c r="O369" s="10"/>
      <c r="P369" s="13"/>
      <c r="Q369" s="9">
        <f t="shared" ref="Q369:Q374" si="819">P369-R369</f>
        <v>0</v>
      </c>
      <c r="R369" s="10"/>
      <c r="S369" s="13"/>
      <c r="T369" s="9">
        <f t="shared" ref="T369:T374" si="820">S369-U369</f>
        <v>0</v>
      </c>
      <c r="U369" s="10"/>
      <c r="V369" s="13"/>
      <c r="W369" s="9">
        <f t="shared" ref="W369:W374" si="821">V369-X369</f>
        <v>0</v>
      </c>
      <c r="X369" s="10"/>
      <c r="Y369" s="13"/>
      <c r="Z369" s="9">
        <f t="shared" ref="Z369:Z374" si="822">Y369-AA369</f>
        <v>0</v>
      </c>
      <c r="AA369" s="10"/>
      <c r="AB369" s="13"/>
      <c r="AC369" s="9">
        <f t="shared" ref="AC369:AC374" si="823">AB369-AD369</f>
        <v>0</v>
      </c>
      <c r="AD369" s="10"/>
      <c r="AE369" s="13"/>
      <c r="AF369" s="9">
        <f t="shared" ref="AF369:AF374" si="824">AE369-AG369</f>
        <v>0</v>
      </c>
      <c r="AG369" s="10"/>
      <c r="AH369" s="13"/>
      <c r="AI369" s="9">
        <f t="shared" ref="AI369:AI374" si="825">AH369-AJ369</f>
        <v>0</v>
      </c>
      <c r="AJ369" s="10"/>
      <c r="AK369" s="13"/>
      <c r="AL369" s="9">
        <f t="shared" ref="AL369:AL374" si="826">AK369-AM369</f>
        <v>0</v>
      </c>
      <c r="AM369" s="10"/>
      <c r="AN369" s="13"/>
      <c r="AO369" s="9">
        <f t="shared" ref="AO369:AO374" si="827">AN369-AP369</f>
        <v>0</v>
      </c>
      <c r="AP369" s="10"/>
      <c r="AQ369" s="13"/>
      <c r="AR369" s="9">
        <f t="shared" ref="AR369:AR374" si="828">AQ369-AS369</f>
        <v>0</v>
      </c>
      <c r="AS369" s="10"/>
      <c r="AT369" s="13"/>
      <c r="AU369" s="9">
        <f t="shared" ref="AU369:AU374" si="829">AT369-AV369</f>
        <v>0</v>
      </c>
      <c r="AV369" s="10"/>
      <c r="AW369" s="13"/>
      <c r="AX369" s="9">
        <f t="shared" ref="AX369:AX374" si="830">AW369-AY369</f>
        <v>0</v>
      </c>
      <c r="AY369" s="10"/>
      <c r="AZ369" s="21"/>
      <c r="BA369" s="4" t="s">
        <v>34</v>
      </c>
    </row>
    <row r="370" spans="1:53">
      <c r="A370" s="609"/>
      <c r="B370" s="611"/>
      <c r="C370" s="613"/>
      <c r="D370" s="625"/>
      <c r="E370" s="617"/>
      <c r="F370" s="45" t="s">
        <v>35</v>
      </c>
      <c r="G370" s="13"/>
      <c r="H370" s="11">
        <f t="shared" si="816"/>
        <v>0</v>
      </c>
      <c r="I370" s="12"/>
      <c r="J370" s="13"/>
      <c r="K370" s="11">
        <f t="shared" si="817"/>
        <v>0</v>
      </c>
      <c r="L370" s="12"/>
      <c r="M370" s="13"/>
      <c r="N370" s="11">
        <f t="shared" si="818"/>
        <v>0</v>
      </c>
      <c r="O370" s="12"/>
      <c r="P370" s="13"/>
      <c r="Q370" s="11">
        <f t="shared" si="819"/>
        <v>0</v>
      </c>
      <c r="R370" s="12"/>
      <c r="S370" s="13"/>
      <c r="T370" s="11">
        <f t="shared" si="820"/>
        <v>0</v>
      </c>
      <c r="U370" s="12"/>
      <c r="V370" s="13"/>
      <c r="W370" s="11">
        <f t="shared" si="821"/>
        <v>0</v>
      </c>
      <c r="X370" s="12"/>
      <c r="Y370" s="13"/>
      <c r="Z370" s="11">
        <f t="shared" si="822"/>
        <v>0</v>
      </c>
      <c r="AA370" s="12"/>
      <c r="AB370" s="13"/>
      <c r="AC370" s="11">
        <f t="shared" si="823"/>
        <v>0</v>
      </c>
      <c r="AD370" s="12"/>
      <c r="AE370" s="13"/>
      <c r="AF370" s="11">
        <f t="shared" si="824"/>
        <v>0</v>
      </c>
      <c r="AG370" s="12"/>
      <c r="AH370" s="13"/>
      <c r="AI370" s="11">
        <f t="shared" si="825"/>
        <v>0</v>
      </c>
      <c r="AJ370" s="12"/>
      <c r="AK370" s="13"/>
      <c r="AL370" s="11">
        <f t="shared" si="826"/>
        <v>0</v>
      </c>
      <c r="AM370" s="12"/>
      <c r="AN370" s="13"/>
      <c r="AO370" s="11">
        <f t="shared" si="827"/>
        <v>0</v>
      </c>
      <c r="AP370" s="12"/>
      <c r="AQ370" s="13"/>
      <c r="AR370" s="11">
        <f t="shared" si="828"/>
        <v>0</v>
      </c>
      <c r="AS370" s="12"/>
      <c r="AT370" s="13"/>
      <c r="AU370" s="11">
        <f t="shared" si="829"/>
        <v>0</v>
      </c>
      <c r="AV370" s="12"/>
      <c r="AW370" s="13"/>
      <c r="AX370" s="11">
        <f t="shared" si="830"/>
        <v>0</v>
      </c>
      <c r="AY370" s="12"/>
      <c r="AZ370" s="3"/>
      <c r="BA370" s="55">
        <f>SUM(V369:V374,Y369:Y374,AB369:AB374,AE369:AE374,AH369:AH374,AK369:AK374,AZ369:AZ374,AN369:AN374,AQ369:AQ374)</f>
        <v>1123000</v>
      </c>
    </row>
    <row r="371" spans="1:53">
      <c r="A371" s="609"/>
      <c r="B371" s="611"/>
      <c r="C371" s="613"/>
      <c r="D371" s="625"/>
      <c r="E371" s="617"/>
      <c r="F371" s="45" t="s">
        <v>36</v>
      </c>
      <c r="G371" s="13"/>
      <c r="H371" s="11">
        <f t="shared" si="816"/>
        <v>0</v>
      </c>
      <c r="I371" s="12"/>
      <c r="J371" s="13"/>
      <c r="K371" s="11">
        <f t="shared" si="817"/>
        <v>0</v>
      </c>
      <c r="L371" s="12"/>
      <c r="M371" s="13"/>
      <c r="N371" s="11">
        <f t="shared" si="818"/>
        <v>0</v>
      </c>
      <c r="O371" s="12"/>
      <c r="P371" s="13"/>
      <c r="Q371" s="11">
        <f t="shared" si="819"/>
        <v>0</v>
      </c>
      <c r="R371" s="12"/>
      <c r="S371" s="13"/>
      <c r="T371" s="11">
        <f t="shared" si="820"/>
        <v>0</v>
      </c>
      <c r="U371" s="12"/>
      <c r="V371" s="13"/>
      <c r="W371" s="11">
        <f t="shared" si="821"/>
        <v>0</v>
      </c>
      <c r="X371" s="12"/>
      <c r="Y371" s="13"/>
      <c r="Z371" s="11">
        <f t="shared" si="822"/>
        <v>0</v>
      </c>
      <c r="AA371" s="12"/>
      <c r="AB371" s="13"/>
      <c r="AC371" s="11">
        <f t="shared" si="823"/>
        <v>0</v>
      </c>
      <c r="AD371" s="12"/>
      <c r="AE371" s="13"/>
      <c r="AF371" s="11">
        <f t="shared" si="824"/>
        <v>0</v>
      </c>
      <c r="AG371" s="12"/>
      <c r="AH371" s="13"/>
      <c r="AI371" s="11">
        <f t="shared" si="825"/>
        <v>0</v>
      </c>
      <c r="AJ371" s="12"/>
      <c r="AK371" s="13"/>
      <c r="AL371" s="11">
        <f t="shared" si="826"/>
        <v>0</v>
      </c>
      <c r="AM371" s="12"/>
      <c r="AN371" s="13"/>
      <c r="AO371" s="11">
        <f t="shared" si="827"/>
        <v>0</v>
      </c>
      <c r="AP371" s="12"/>
      <c r="AQ371" s="13"/>
      <c r="AR371" s="11">
        <f t="shared" si="828"/>
        <v>0</v>
      </c>
      <c r="AS371" s="12"/>
      <c r="AT371" s="13"/>
      <c r="AU371" s="11">
        <f t="shared" si="829"/>
        <v>0</v>
      </c>
      <c r="AV371" s="12"/>
      <c r="AW371" s="13"/>
      <c r="AX371" s="11">
        <f t="shared" si="830"/>
        <v>0</v>
      </c>
      <c r="AY371" s="12"/>
      <c r="AZ371" s="3"/>
      <c r="BA371" s="7" t="s">
        <v>37</v>
      </c>
    </row>
    <row r="372" spans="1:53">
      <c r="A372" s="609"/>
      <c r="B372" s="611"/>
      <c r="C372" s="613"/>
      <c r="D372" s="625"/>
      <c r="E372" s="617"/>
      <c r="F372" s="45" t="s">
        <v>38</v>
      </c>
      <c r="G372" s="13"/>
      <c r="H372" s="11">
        <f t="shared" si="816"/>
        <v>0</v>
      </c>
      <c r="I372" s="12"/>
      <c r="J372" s="13"/>
      <c r="K372" s="11">
        <f t="shared" si="817"/>
        <v>0</v>
      </c>
      <c r="L372" s="12"/>
      <c r="M372" s="13"/>
      <c r="N372" s="11">
        <f t="shared" si="818"/>
        <v>0</v>
      </c>
      <c r="O372" s="12"/>
      <c r="P372" s="13"/>
      <c r="Q372" s="11">
        <f t="shared" si="819"/>
        <v>0</v>
      </c>
      <c r="R372" s="12"/>
      <c r="S372" s="13"/>
      <c r="T372" s="11">
        <f t="shared" si="820"/>
        <v>0</v>
      </c>
      <c r="U372" s="12"/>
      <c r="V372" s="13"/>
      <c r="W372" s="11">
        <f t="shared" si="821"/>
        <v>0</v>
      </c>
      <c r="X372" s="12"/>
      <c r="Y372" s="13"/>
      <c r="Z372" s="11">
        <f t="shared" si="822"/>
        <v>0</v>
      </c>
      <c r="AA372" s="12"/>
      <c r="AB372" s="13"/>
      <c r="AC372" s="11">
        <f t="shared" si="823"/>
        <v>0</v>
      </c>
      <c r="AD372" s="12"/>
      <c r="AE372" s="13"/>
      <c r="AF372" s="11">
        <f t="shared" si="824"/>
        <v>0</v>
      </c>
      <c r="AG372" s="12"/>
      <c r="AH372" s="13"/>
      <c r="AI372" s="11">
        <f t="shared" si="825"/>
        <v>0</v>
      </c>
      <c r="AJ372" s="12"/>
      <c r="AK372" s="13"/>
      <c r="AL372" s="11">
        <f t="shared" si="826"/>
        <v>0</v>
      </c>
      <c r="AM372" s="12"/>
      <c r="AN372" s="13"/>
      <c r="AO372" s="11">
        <f t="shared" si="827"/>
        <v>0</v>
      </c>
      <c r="AP372" s="12"/>
      <c r="AQ372" s="13"/>
      <c r="AR372" s="11">
        <f t="shared" si="828"/>
        <v>0</v>
      </c>
      <c r="AS372" s="12"/>
      <c r="AT372" s="13"/>
      <c r="AU372" s="11">
        <f t="shared" si="829"/>
        <v>0</v>
      </c>
      <c r="AV372" s="12"/>
      <c r="AW372" s="13"/>
      <c r="AX372" s="11">
        <f t="shared" si="830"/>
        <v>0</v>
      </c>
      <c r="AY372" s="12"/>
      <c r="AZ372" s="3"/>
      <c r="BA372" s="55">
        <f>SUM(Z369:Z374,AC369:AC374,AF369:AF374,AI369:AI374,AL369:AL374,AO369:AO374,AR369:AR374)</f>
        <v>1123000</v>
      </c>
    </row>
    <row r="373" spans="1:53">
      <c r="A373" s="609"/>
      <c r="B373" s="611"/>
      <c r="C373" s="613"/>
      <c r="D373" s="625"/>
      <c r="E373" s="617"/>
      <c r="F373" s="45" t="s">
        <v>39</v>
      </c>
      <c r="G373" s="13"/>
      <c r="H373" s="11">
        <f t="shared" si="816"/>
        <v>0</v>
      </c>
      <c r="I373" s="12"/>
      <c r="J373" s="13"/>
      <c r="K373" s="11">
        <f t="shared" si="817"/>
        <v>0</v>
      </c>
      <c r="L373" s="12"/>
      <c r="M373" s="13"/>
      <c r="N373" s="11">
        <f t="shared" si="818"/>
        <v>0</v>
      </c>
      <c r="O373" s="12"/>
      <c r="P373" s="13"/>
      <c r="Q373" s="11">
        <f t="shared" si="819"/>
        <v>0</v>
      </c>
      <c r="R373" s="12"/>
      <c r="S373" s="13"/>
      <c r="T373" s="11">
        <f t="shared" si="820"/>
        <v>0</v>
      </c>
      <c r="U373" s="12"/>
      <c r="V373" s="13"/>
      <c r="W373" s="11">
        <f t="shared" si="821"/>
        <v>0</v>
      </c>
      <c r="X373" s="12"/>
      <c r="Y373" s="13"/>
      <c r="Z373" s="11">
        <f t="shared" si="822"/>
        <v>0</v>
      </c>
      <c r="AA373" s="12"/>
      <c r="AB373" s="13"/>
      <c r="AC373" s="11">
        <f t="shared" si="823"/>
        <v>0</v>
      </c>
      <c r="AD373" s="12"/>
      <c r="AE373" s="13"/>
      <c r="AF373" s="11">
        <f t="shared" si="824"/>
        <v>0</v>
      </c>
      <c r="AG373" s="12"/>
      <c r="AH373" s="13"/>
      <c r="AI373" s="11">
        <f t="shared" si="825"/>
        <v>0</v>
      </c>
      <c r="AJ373" s="12"/>
      <c r="AK373" s="13"/>
      <c r="AL373" s="11">
        <f t="shared" si="826"/>
        <v>0</v>
      </c>
      <c r="AM373" s="12"/>
      <c r="AN373" s="13"/>
      <c r="AO373" s="11">
        <f t="shared" si="827"/>
        <v>0</v>
      </c>
      <c r="AP373" s="12"/>
      <c r="AQ373" s="13"/>
      <c r="AR373" s="11">
        <f t="shared" si="828"/>
        <v>0</v>
      </c>
      <c r="AS373" s="12"/>
      <c r="AT373" s="13"/>
      <c r="AU373" s="11">
        <f t="shared" si="829"/>
        <v>0</v>
      </c>
      <c r="AV373" s="12"/>
      <c r="AW373" s="13"/>
      <c r="AX373" s="11">
        <f t="shared" si="830"/>
        <v>0</v>
      </c>
      <c r="AY373" s="12"/>
      <c r="AZ373" s="3"/>
      <c r="BA373" s="7" t="s">
        <v>40</v>
      </c>
    </row>
    <row r="374" spans="1:53">
      <c r="A374" s="733"/>
      <c r="B374" s="734"/>
      <c r="C374" s="735"/>
      <c r="D374" s="739"/>
      <c r="E374" s="737"/>
      <c r="F374" s="45" t="s">
        <v>42</v>
      </c>
      <c r="G374" s="13"/>
      <c r="H374" s="11">
        <f t="shared" si="816"/>
        <v>0</v>
      </c>
      <c r="I374" s="12"/>
      <c r="J374" s="13"/>
      <c r="K374" s="11">
        <f t="shared" si="817"/>
        <v>0</v>
      </c>
      <c r="L374" s="12"/>
      <c r="M374" s="13"/>
      <c r="N374" s="11">
        <f t="shared" si="818"/>
        <v>0</v>
      </c>
      <c r="O374" s="12"/>
      <c r="P374" s="13"/>
      <c r="Q374" s="11">
        <f t="shared" si="819"/>
        <v>0</v>
      </c>
      <c r="R374" s="12"/>
      <c r="S374" s="13"/>
      <c r="T374" s="11">
        <f t="shared" si="820"/>
        <v>0</v>
      </c>
      <c r="U374" s="12"/>
      <c r="V374" s="13"/>
      <c r="W374" s="11">
        <f t="shared" si="821"/>
        <v>0</v>
      </c>
      <c r="X374" s="12"/>
      <c r="Y374" s="13"/>
      <c r="Z374" s="11">
        <f t="shared" si="822"/>
        <v>0</v>
      </c>
      <c r="AA374" s="12"/>
      <c r="AB374" s="13"/>
      <c r="AC374" s="11">
        <f t="shared" si="823"/>
        <v>0</v>
      </c>
      <c r="AD374" s="12"/>
      <c r="AE374" s="13"/>
      <c r="AF374" s="11">
        <f t="shared" si="824"/>
        <v>0</v>
      </c>
      <c r="AG374" s="12"/>
      <c r="AH374" s="140"/>
      <c r="AI374" s="11">
        <f t="shared" si="825"/>
        <v>0</v>
      </c>
      <c r="AJ374" s="12"/>
      <c r="AK374" s="13">
        <v>1123000</v>
      </c>
      <c r="AL374" s="11">
        <f t="shared" si="826"/>
        <v>1123000</v>
      </c>
      <c r="AM374" s="12"/>
      <c r="AN374" s="13"/>
      <c r="AO374" s="11">
        <f t="shared" si="827"/>
        <v>0</v>
      </c>
      <c r="AP374" s="12"/>
      <c r="AQ374" s="13"/>
      <c r="AR374" s="11">
        <f t="shared" si="828"/>
        <v>0</v>
      </c>
      <c r="AS374" s="12"/>
      <c r="AT374" s="13"/>
      <c r="AU374" s="11">
        <f t="shared" si="829"/>
        <v>0</v>
      </c>
      <c r="AV374" s="12"/>
      <c r="AW374" s="13"/>
      <c r="AX374" s="11">
        <f t="shared" si="830"/>
        <v>0</v>
      </c>
      <c r="AY374" s="12"/>
      <c r="AZ374" s="3"/>
      <c r="BA374" s="55">
        <f>SUM(AA369:AA374,AD369:AD374,AG369:AG374,AJ369:AJ374,AM369:AM374,X369:X374,AP369:AP374,AS369:AS374)</f>
        <v>0</v>
      </c>
    </row>
    <row r="375" spans="1:53" ht="15" customHeight="1">
      <c r="A375" s="435" t="s">
        <v>24</v>
      </c>
      <c r="B375" s="446" t="s">
        <v>20</v>
      </c>
      <c r="C375" s="446" t="s">
        <v>21</v>
      </c>
      <c r="D375" s="446" t="s">
        <v>212</v>
      </c>
      <c r="E375" s="446" t="s">
        <v>23</v>
      </c>
      <c r="F375" s="448" t="s">
        <v>25</v>
      </c>
      <c r="G375" s="433" t="s">
        <v>26</v>
      </c>
      <c r="H375" s="435" t="s">
        <v>27</v>
      </c>
      <c r="I375" s="437" t="s">
        <v>28</v>
      </c>
      <c r="J375" s="433" t="s">
        <v>26</v>
      </c>
      <c r="K375" s="435" t="s">
        <v>27</v>
      </c>
      <c r="L375" s="437" t="s">
        <v>28</v>
      </c>
      <c r="M375" s="433" t="s">
        <v>26</v>
      </c>
      <c r="N375" s="435" t="s">
        <v>27</v>
      </c>
      <c r="O375" s="437" t="s">
        <v>28</v>
      </c>
      <c r="P375" s="433" t="s">
        <v>26</v>
      </c>
      <c r="Q375" s="435" t="s">
        <v>27</v>
      </c>
      <c r="R375" s="437" t="s">
        <v>28</v>
      </c>
      <c r="S375" s="433" t="s">
        <v>26</v>
      </c>
      <c r="T375" s="435" t="s">
        <v>27</v>
      </c>
      <c r="U375" s="437" t="s">
        <v>28</v>
      </c>
      <c r="V375" s="433" t="s">
        <v>26</v>
      </c>
      <c r="W375" s="435" t="s">
        <v>27</v>
      </c>
      <c r="X375" s="437" t="s">
        <v>28</v>
      </c>
      <c r="Y375" s="433" t="s">
        <v>26</v>
      </c>
      <c r="Z375" s="435" t="s">
        <v>27</v>
      </c>
      <c r="AA375" s="437" t="s">
        <v>28</v>
      </c>
      <c r="AB375" s="433" t="s">
        <v>26</v>
      </c>
      <c r="AC375" s="435" t="s">
        <v>27</v>
      </c>
      <c r="AD375" s="437" t="s">
        <v>28</v>
      </c>
      <c r="AE375" s="433" t="s">
        <v>26</v>
      </c>
      <c r="AF375" s="435" t="s">
        <v>27</v>
      </c>
      <c r="AG375" s="437" t="s">
        <v>28</v>
      </c>
      <c r="AH375" s="433" t="s">
        <v>26</v>
      </c>
      <c r="AI375" s="435" t="s">
        <v>27</v>
      </c>
      <c r="AJ375" s="437" t="s">
        <v>28</v>
      </c>
      <c r="AK375" s="433" t="s">
        <v>26</v>
      </c>
      <c r="AL375" s="435" t="s">
        <v>27</v>
      </c>
      <c r="AM375" s="437" t="s">
        <v>28</v>
      </c>
      <c r="AN375" s="433" t="s">
        <v>26</v>
      </c>
      <c r="AO375" s="435" t="s">
        <v>27</v>
      </c>
      <c r="AP375" s="437" t="s">
        <v>28</v>
      </c>
      <c r="AQ375" s="433" t="s">
        <v>26</v>
      </c>
      <c r="AR375" s="435" t="s">
        <v>27</v>
      </c>
      <c r="AS375" s="437" t="s">
        <v>28</v>
      </c>
      <c r="AT375" s="433" t="s">
        <v>26</v>
      </c>
      <c r="AU375" s="435" t="s">
        <v>27</v>
      </c>
      <c r="AV375" s="437" t="s">
        <v>28</v>
      </c>
      <c r="AW375" s="433" t="s">
        <v>26</v>
      </c>
      <c r="AX375" s="435" t="s">
        <v>27</v>
      </c>
      <c r="AY375" s="437" t="s">
        <v>28</v>
      </c>
      <c r="AZ375" s="464" t="s">
        <v>26</v>
      </c>
      <c r="BA375" s="463" t="s">
        <v>29</v>
      </c>
    </row>
    <row r="376" spans="1:53" ht="15" customHeight="1">
      <c r="A376" s="608" t="s">
        <v>416</v>
      </c>
      <c r="B376" s="610" t="s">
        <v>429</v>
      </c>
      <c r="C376" s="612">
        <v>3069</v>
      </c>
      <c r="D376" s="624" t="s">
        <v>430</v>
      </c>
      <c r="E376" s="616"/>
      <c r="F376" s="44" t="s">
        <v>33</v>
      </c>
      <c r="G376" s="13"/>
      <c r="H376" s="9">
        <f t="shared" ref="H376:H381" si="831">G376-I376</f>
        <v>0</v>
      </c>
      <c r="I376" s="10"/>
      <c r="J376" s="13"/>
      <c r="K376" s="9">
        <f t="shared" ref="K376:K381" si="832">J376-L376</f>
        <v>0</v>
      </c>
      <c r="L376" s="10"/>
      <c r="M376" s="13"/>
      <c r="N376" s="9">
        <f t="shared" ref="N376:N381" si="833">M376-O376</f>
        <v>0</v>
      </c>
      <c r="O376" s="10"/>
      <c r="P376" s="13"/>
      <c r="Q376" s="9">
        <f t="shared" ref="Q376:Q381" si="834">P376-R376</f>
        <v>0</v>
      </c>
      <c r="R376" s="10"/>
      <c r="S376" s="13"/>
      <c r="T376" s="9">
        <f t="shared" ref="T376:T381" si="835">S376-U376</f>
        <v>0</v>
      </c>
      <c r="U376" s="10"/>
      <c r="V376" s="13"/>
      <c r="W376" s="9">
        <f t="shared" ref="W376:W381" si="836">V376-X376</f>
        <v>0</v>
      </c>
      <c r="X376" s="10"/>
      <c r="Y376" s="13"/>
      <c r="Z376" s="9">
        <f t="shared" ref="Z376:Z381" si="837">Y376-AA376</f>
        <v>0</v>
      </c>
      <c r="AA376" s="10"/>
      <c r="AB376" s="13"/>
      <c r="AC376" s="9">
        <f t="shared" ref="AC376:AC381" si="838">AB376-AD376</f>
        <v>0</v>
      </c>
      <c r="AD376" s="10"/>
      <c r="AE376" s="13"/>
      <c r="AF376" s="9">
        <f t="shared" ref="AF376:AF381" si="839">AE376-AG376</f>
        <v>0</v>
      </c>
      <c r="AG376" s="10"/>
      <c r="AH376" s="13"/>
      <c r="AI376" s="9">
        <f t="shared" ref="AI376:AI381" si="840">AH376-AJ376</f>
        <v>0</v>
      </c>
      <c r="AJ376" s="10"/>
      <c r="AK376" s="13"/>
      <c r="AL376" s="9">
        <f t="shared" ref="AL376:AL381" si="841">AK376-AM376</f>
        <v>0</v>
      </c>
      <c r="AM376" s="10"/>
      <c r="AN376" s="13"/>
      <c r="AO376" s="9">
        <f t="shared" ref="AO376:AO381" si="842">AN376-AP376</f>
        <v>0</v>
      </c>
      <c r="AP376" s="10"/>
      <c r="AQ376" s="13"/>
      <c r="AR376" s="9">
        <f t="shared" ref="AR376:AR381" si="843">AQ376-AS376</f>
        <v>0</v>
      </c>
      <c r="AS376" s="10"/>
      <c r="AT376" s="13"/>
      <c r="AU376" s="9">
        <f t="shared" ref="AU376:AU381" si="844">AT376-AV376</f>
        <v>0</v>
      </c>
      <c r="AV376" s="10"/>
      <c r="AW376" s="13"/>
      <c r="AX376" s="9">
        <f t="shared" ref="AX376:AX381" si="845">AW376-AY376</f>
        <v>0</v>
      </c>
      <c r="AY376" s="10"/>
      <c r="AZ376" s="21"/>
      <c r="BA376" s="4" t="s">
        <v>34</v>
      </c>
    </row>
    <row r="377" spans="1:53">
      <c r="A377" s="609"/>
      <c r="B377" s="611"/>
      <c r="C377" s="613"/>
      <c r="D377" s="625"/>
      <c r="E377" s="617"/>
      <c r="F377" s="45" t="s">
        <v>35</v>
      </c>
      <c r="G377" s="13"/>
      <c r="H377" s="11">
        <f t="shared" si="831"/>
        <v>0</v>
      </c>
      <c r="I377" s="12"/>
      <c r="J377" s="13"/>
      <c r="K377" s="11">
        <f t="shared" si="832"/>
        <v>0</v>
      </c>
      <c r="L377" s="12"/>
      <c r="M377" s="13"/>
      <c r="N377" s="11">
        <f t="shared" si="833"/>
        <v>0</v>
      </c>
      <c r="O377" s="12"/>
      <c r="P377" s="13"/>
      <c r="Q377" s="11">
        <f t="shared" si="834"/>
        <v>0</v>
      </c>
      <c r="R377" s="12"/>
      <c r="S377" s="13"/>
      <c r="T377" s="11">
        <f t="shared" si="835"/>
        <v>0</v>
      </c>
      <c r="U377" s="12"/>
      <c r="V377" s="13"/>
      <c r="W377" s="11">
        <f t="shared" si="836"/>
        <v>0</v>
      </c>
      <c r="X377" s="12"/>
      <c r="Y377" s="13"/>
      <c r="Z377" s="11">
        <f t="shared" si="837"/>
        <v>0</v>
      </c>
      <c r="AA377" s="12"/>
      <c r="AB377" s="13"/>
      <c r="AC377" s="11">
        <f t="shared" si="838"/>
        <v>0</v>
      </c>
      <c r="AD377" s="12"/>
      <c r="AE377" s="13"/>
      <c r="AF377" s="11">
        <f t="shared" si="839"/>
        <v>0</v>
      </c>
      <c r="AG377" s="12"/>
      <c r="AH377" s="13"/>
      <c r="AI377" s="11">
        <f t="shared" si="840"/>
        <v>0</v>
      </c>
      <c r="AJ377" s="12"/>
      <c r="AK377" s="13"/>
      <c r="AL377" s="11">
        <f t="shared" si="841"/>
        <v>0</v>
      </c>
      <c r="AM377" s="12"/>
      <c r="AN377" s="13"/>
      <c r="AO377" s="11">
        <f t="shared" si="842"/>
        <v>0</v>
      </c>
      <c r="AP377" s="12"/>
      <c r="AQ377" s="13"/>
      <c r="AR377" s="11">
        <f t="shared" si="843"/>
        <v>0</v>
      </c>
      <c r="AS377" s="12"/>
      <c r="AT377" s="13"/>
      <c r="AU377" s="11">
        <f t="shared" si="844"/>
        <v>0</v>
      </c>
      <c r="AV377" s="12"/>
      <c r="AW377" s="13"/>
      <c r="AX377" s="11">
        <f t="shared" si="845"/>
        <v>0</v>
      </c>
      <c r="AY377" s="12"/>
      <c r="AZ377" s="3"/>
      <c r="BA377" s="55">
        <f>SUM(Y376:Y381,AB376:AB381,AE376:AE381,AH376:AH381,AK376:AK381,AZ376:AZ381,AN376:AN381,AQ376:AQ381)</f>
        <v>2235200</v>
      </c>
    </row>
    <row r="378" spans="1:53">
      <c r="A378" s="609"/>
      <c r="B378" s="611"/>
      <c r="C378" s="613"/>
      <c r="D378" s="625"/>
      <c r="E378" s="617"/>
      <c r="F378" s="45" t="s">
        <v>36</v>
      </c>
      <c r="G378" s="13"/>
      <c r="H378" s="11">
        <f t="shared" si="831"/>
        <v>0</v>
      </c>
      <c r="I378" s="12"/>
      <c r="J378" s="13"/>
      <c r="K378" s="11">
        <f t="shared" si="832"/>
        <v>0</v>
      </c>
      <c r="L378" s="12"/>
      <c r="M378" s="13"/>
      <c r="N378" s="11">
        <f t="shared" si="833"/>
        <v>0</v>
      </c>
      <c r="O378" s="12"/>
      <c r="P378" s="13"/>
      <c r="Q378" s="11">
        <f t="shared" si="834"/>
        <v>0</v>
      </c>
      <c r="R378" s="12"/>
      <c r="S378" s="13"/>
      <c r="T378" s="11">
        <f t="shared" si="835"/>
        <v>0</v>
      </c>
      <c r="U378" s="12"/>
      <c r="V378" s="13"/>
      <c r="W378" s="11">
        <f t="shared" si="836"/>
        <v>0</v>
      </c>
      <c r="X378" s="12"/>
      <c r="Y378" s="13"/>
      <c r="Z378" s="11">
        <f t="shared" si="837"/>
        <v>0</v>
      </c>
      <c r="AA378" s="12"/>
      <c r="AB378" s="140">
        <v>335200</v>
      </c>
      <c r="AC378" s="11">
        <f>AB378-AD378</f>
        <v>0</v>
      </c>
      <c r="AD378" s="12">
        <v>335200</v>
      </c>
      <c r="AE378" s="13"/>
      <c r="AF378" s="11">
        <f t="shared" si="839"/>
        <v>0</v>
      </c>
      <c r="AG378" s="12"/>
      <c r="AH378" s="13"/>
      <c r="AI378" s="11">
        <f t="shared" si="840"/>
        <v>0</v>
      </c>
      <c r="AJ378" s="12"/>
      <c r="AK378" s="13"/>
      <c r="AL378" s="11">
        <f t="shared" si="841"/>
        <v>0</v>
      </c>
      <c r="AM378" s="12"/>
      <c r="AN378" s="13"/>
      <c r="AO378" s="11">
        <f t="shared" si="842"/>
        <v>0</v>
      </c>
      <c r="AP378" s="12"/>
      <c r="AQ378" s="13"/>
      <c r="AR378" s="11">
        <f t="shared" si="843"/>
        <v>0</v>
      </c>
      <c r="AS378" s="12"/>
      <c r="AT378" s="13"/>
      <c r="AU378" s="11">
        <f t="shared" si="844"/>
        <v>0</v>
      </c>
      <c r="AV378" s="12"/>
      <c r="AW378" s="13"/>
      <c r="AX378" s="11">
        <f t="shared" si="845"/>
        <v>0</v>
      </c>
      <c r="AY378" s="12"/>
      <c r="AZ378" s="3"/>
      <c r="BA378" s="7" t="s">
        <v>37</v>
      </c>
    </row>
    <row r="379" spans="1:53">
      <c r="A379" s="609"/>
      <c r="B379" s="611"/>
      <c r="C379" s="613"/>
      <c r="D379" s="625"/>
      <c r="E379" s="617"/>
      <c r="F379" s="45" t="s">
        <v>38</v>
      </c>
      <c r="G379" s="13"/>
      <c r="H379" s="11">
        <f t="shared" si="831"/>
        <v>0</v>
      </c>
      <c r="I379" s="12"/>
      <c r="J379" s="13"/>
      <c r="K379" s="11">
        <f t="shared" si="832"/>
        <v>0</v>
      </c>
      <c r="L379" s="12"/>
      <c r="M379" s="13"/>
      <c r="N379" s="11">
        <f t="shared" si="833"/>
        <v>0</v>
      </c>
      <c r="O379" s="12"/>
      <c r="P379" s="13"/>
      <c r="Q379" s="11">
        <f t="shared" si="834"/>
        <v>0</v>
      </c>
      <c r="R379" s="12"/>
      <c r="S379" s="13"/>
      <c r="T379" s="11">
        <f t="shared" si="835"/>
        <v>0</v>
      </c>
      <c r="U379" s="12"/>
      <c r="V379" s="13"/>
      <c r="W379" s="11">
        <f t="shared" si="836"/>
        <v>0</v>
      </c>
      <c r="X379" s="12"/>
      <c r="Y379" s="13"/>
      <c r="Z379" s="11">
        <f t="shared" si="837"/>
        <v>0</v>
      </c>
      <c r="AA379" s="12"/>
      <c r="AB379" s="13"/>
      <c r="AC379" s="11">
        <f t="shared" si="838"/>
        <v>0</v>
      </c>
      <c r="AD379" s="12"/>
      <c r="AE379" s="140"/>
      <c r="AF379" s="11">
        <f t="shared" si="839"/>
        <v>0</v>
      </c>
      <c r="AG379" s="12"/>
      <c r="AH379" s="140"/>
      <c r="AI379" s="129">
        <f t="shared" si="840"/>
        <v>0</v>
      </c>
      <c r="AJ379" s="130"/>
      <c r="AK379" s="418">
        <v>44000</v>
      </c>
      <c r="AL379" s="419">
        <f t="shared" si="841"/>
        <v>44000</v>
      </c>
      <c r="AM379" s="420"/>
      <c r="AN379" s="13"/>
      <c r="AO379" s="11">
        <f t="shared" si="842"/>
        <v>0</v>
      </c>
      <c r="AP379" s="12"/>
      <c r="AQ379" s="13"/>
      <c r="AR379" s="11">
        <f t="shared" si="843"/>
        <v>0</v>
      </c>
      <c r="AS379" s="12"/>
      <c r="AT379" s="13"/>
      <c r="AU379" s="11">
        <f t="shared" si="844"/>
        <v>0</v>
      </c>
      <c r="AV379" s="12"/>
      <c r="AW379" s="13"/>
      <c r="AX379" s="11">
        <f t="shared" si="845"/>
        <v>0</v>
      </c>
      <c r="AY379" s="12"/>
      <c r="AZ379" s="3"/>
      <c r="BA379" s="55">
        <f>SUM(Z376:Z381,AC376:AC381,AF376:AF381,AI376:AI381,AL376:AL381,AO376:AO381,AR376:AR381)</f>
        <v>1900000</v>
      </c>
    </row>
    <row r="380" spans="1:53">
      <c r="A380" s="609"/>
      <c r="B380" s="611"/>
      <c r="C380" s="613"/>
      <c r="D380" s="625"/>
      <c r="E380" s="617"/>
      <c r="F380" s="45" t="s">
        <v>39</v>
      </c>
      <c r="G380" s="13"/>
      <c r="H380" s="11">
        <f t="shared" si="831"/>
        <v>0</v>
      </c>
      <c r="I380" s="12"/>
      <c r="J380" s="13"/>
      <c r="K380" s="11">
        <f t="shared" si="832"/>
        <v>0</v>
      </c>
      <c r="L380" s="12"/>
      <c r="M380" s="13"/>
      <c r="N380" s="11">
        <f t="shared" si="833"/>
        <v>0</v>
      </c>
      <c r="O380" s="12"/>
      <c r="P380" s="13"/>
      <c r="Q380" s="11">
        <f t="shared" si="834"/>
        <v>0</v>
      </c>
      <c r="R380" s="12"/>
      <c r="S380" s="13"/>
      <c r="T380" s="11">
        <f t="shared" si="835"/>
        <v>0</v>
      </c>
      <c r="U380" s="12"/>
      <c r="V380" s="13"/>
      <c r="W380" s="11">
        <f t="shared" si="836"/>
        <v>0</v>
      </c>
      <c r="X380" s="12"/>
      <c r="Y380" s="13"/>
      <c r="Z380" s="11">
        <f t="shared" si="837"/>
        <v>0</v>
      </c>
      <c r="AA380" s="12"/>
      <c r="AB380" s="13"/>
      <c r="AC380" s="11">
        <f t="shared" si="838"/>
        <v>0</v>
      </c>
      <c r="AD380" s="12"/>
      <c r="AE380" s="13"/>
      <c r="AF380" s="11">
        <f t="shared" si="839"/>
        <v>0</v>
      </c>
      <c r="AG380" s="12"/>
      <c r="AH380" s="140"/>
      <c r="AI380" s="11">
        <f t="shared" si="840"/>
        <v>0</v>
      </c>
      <c r="AJ380" s="12"/>
      <c r="AK380" s="13"/>
      <c r="AL380" s="11">
        <f t="shared" si="841"/>
        <v>0</v>
      </c>
      <c r="AM380" s="12"/>
      <c r="AN380" s="418">
        <v>128000</v>
      </c>
      <c r="AO380" s="419">
        <f t="shared" si="842"/>
        <v>128000</v>
      </c>
      <c r="AP380" s="420"/>
      <c r="AQ380" s="13"/>
      <c r="AR380" s="11">
        <f t="shared" si="843"/>
        <v>0</v>
      </c>
      <c r="AS380" s="12"/>
      <c r="AT380" s="13"/>
      <c r="AU380" s="11">
        <f t="shared" si="844"/>
        <v>0</v>
      </c>
      <c r="AV380" s="12"/>
      <c r="AW380" s="13"/>
      <c r="AX380" s="11">
        <f t="shared" si="845"/>
        <v>0</v>
      </c>
      <c r="AY380" s="12"/>
      <c r="AZ380" s="3"/>
      <c r="BA380" s="7" t="s">
        <v>40</v>
      </c>
    </row>
    <row r="381" spans="1:53">
      <c r="A381" s="733"/>
      <c r="B381" s="734"/>
      <c r="C381" s="735"/>
      <c r="D381" s="739"/>
      <c r="E381" s="737"/>
      <c r="F381" s="45" t="s">
        <v>42</v>
      </c>
      <c r="G381" s="13"/>
      <c r="H381" s="11">
        <f t="shared" si="831"/>
        <v>0</v>
      </c>
      <c r="I381" s="12"/>
      <c r="J381" s="13"/>
      <c r="K381" s="11">
        <f t="shared" si="832"/>
        <v>0</v>
      </c>
      <c r="L381" s="12"/>
      <c r="M381" s="13"/>
      <c r="N381" s="11">
        <f t="shared" si="833"/>
        <v>0</v>
      </c>
      <c r="O381" s="12"/>
      <c r="P381" s="13"/>
      <c r="Q381" s="11">
        <f t="shared" si="834"/>
        <v>0</v>
      </c>
      <c r="R381" s="12"/>
      <c r="S381" s="13"/>
      <c r="T381" s="11">
        <f t="shared" si="835"/>
        <v>0</v>
      </c>
      <c r="U381" s="12"/>
      <c r="V381" s="13"/>
      <c r="W381" s="11">
        <f t="shared" si="836"/>
        <v>0</v>
      </c>
      <c r="X381" s="12"/>
      <c r="Y381" s="13"/>
      <c r="Z381" s="11">
        <f t="shared" si="837"/>
        <v>0</v>
      </c>
      <c r="AA381" s="12"/>
      <c r="AB381" s="13"/>
      <c r="AC381" s="11">
        <f t="shared" si="838"/>
        <v>0</v>
      </c>
      <c r="AD381" s="12"/>
      <c r="AE381" s="13"/>
      <c r="AF381" s="11">
        <f t="shared" si="839"/>
        <v>0</v>
      </c>
      <c r="AG381" s="12"/>
      <c r="AH381" s="13"/>
      <c r="AI381" s="11">
        <f t="shared" si="840"/>
        <v>0</v>
      </c>
      <c r="AJ381" s="12"/>
      <c r="AK381" s="140"/>
      <c r="AL381" s="11">
        <f t="shared" si="841"/>
        <v>0</v>
      </c>
      <c r="AM381" s="12"/>
      <c r="AN381" s="418">
        <v>1728000</v>
      </c>
      <c r="AO381" s="419">
        <f t="shared" si="842"/>
        <v>1728000</v>
      </c>
      <c r="AP381" s="420"/>
      <c r="AQ381" s="140"/>
      <c r="AR381" s="11">
        <f t="shared" si="843"/>
        <v>0</v>
      </c>
      <c r="AS381" s="12"/>
      <c r="AT381" s="140"/>
      <c r="AU381" s="11">
        <f t="shared" si="844"/>
        <v>0</v>
      </c>
      <c r="AV381" s="12"/>
      <c r="AW381" s="140"/>
      <c r="AX381" s="11">
        <f t="shared" si="845"/>
        <v>0</v>
      </c>
      <c r="AY381" s="12"/>
      <c r="AZ381" s="3"/>
      <c r="BA381" s="55">
        <f>SUM(AA376:AA381,AD376:AD381,AG376:AG381,AJ376:AJ381,AM376:AM381,AP376:AP381,AS376:AS381)</f>
        <v>335200</v>
      </c>
    </row>
    <row r="382" spans="1:53" ht="15" customHeight="1">
      <c r="A382" s="435" t="s">
        <v>24</v>
      </c>
      <c r="B382" s="446" t="s">
        <v>20</v>
      </c>
      <c r="C382" s="446" t="s">
        <v>21</v>
      </c>
      <c r="D382" s="446" t="s">
        <v>212</v>
      </c>
      <c r="E382" s="446" t="s">
        <v>23</v>
      </c>
      <c r="F382" s="448" t="s">
        <v>25</v>
      </c>
      <c r="G382" s="433" t="s">
        <v>26</v>
      </c>
      <c r="H382" s="435" t="s">
        <v>27</v>
      </c>
      <c r="I382" s="437" t="s">
        <v>28</v>
      </c>
      <c r="J382" s="433" t="s">
        <v>26</v>
      </c>
      <c r="K382" s="435" t="s">
        <v>27</v>
      </c>
      <c r="L382" s="437" t="s">
        <v>28</v>
      </c>
      <c r="M382" s="433" t="s">
        <v>26</v>
      </c>
      <c r="N382" s="435" t="s">
        <v>27</v>
      </c>
      <c r="O382" s="437" t="s">
        <v>28</v>
      </c>
      <c r="P382" s="433" t="s">
        <v>26</v>
      </c>
      <c r="Q382" s="435" t="s">
        <v>27</v>
      </c>
      <c r="R382" s="437" t="s">
        <v>28</v>
      </c>
      <c r="S382" s="433" t="s">
        <v>26</v>
      </c>
      <c r="T382" s="435" t="s">
        <v>27</v>
      </c>
      <c r="U382" s="437" t="s">
        <v>28</v>
      </c>
      <c r="V382" s="433" t="s">
        <v>26</v>
      </c>
      <c r="W382" s="435" t="s">
        <v>27</v>
      </c>
      <c r="X382" s="437" t="s">
        <v>28</v>
      </c>
      <c r="Y382" s="433" t="s">
        <v>26</v>
      </c>
      <c r="Z382" s="435" t="s">
        <v>27</v>
      </c>
      <c r="AA382" s="437" t="s">
        <v>28</v>
      </c>
      <c r="AB382" s="433" t="s">
        <v>26</v>
      </c>
      <c r="AC382" s="435" t="s">
        <v>27</v>
      </c>
      <c r="AD382" s="437" t="s">
        <v>28</v>
      </c>
      <c r="AE382" s="433" t="s">
        <v>26</v>
      </c>
      <c r="AF382" s="435" t="s">
        <v>27</v>
      </c>
      <c r="AG382" s="437" t="s">
        <v>28</v>
      </c>
      <c r="AH382" s="433" t="s">
        <v>26</v>
      </c>
      <c r="AI382" s="435" t="s">
        <v>27</v>
      </c>
      <c r="AJ382" s="437" t="s">
        <v>28</v>
      </c>
      <c r="AK382" s="433" t="s">
        <v>26</v>
      </c>
      <c r="AL382" s="435" t="s">
        <v>27</v>
      </c>
      <c r="AM382" s="437" t="s">
        <v>28</v>
      </c>
      <c r="AN382" s="433" t="s">
        <v>26</v>
      </c>
      <c r="AO382" s="435" t="s">
        <v>27</v>
      </c>
      <c r="AP382" s="437" t="s">
        <v>28</v>
      </c>
      <c r="AQ382" s="433" t="s">
        <v>26</v>
      </c>
      <c r="AR382" s="435" t="s">
        <v>27</v>
      </c>
      <c r="AS382" s="437" t="s">
        <v>28</v>
      </c>
      <c r="AT382" s="433" t="s">
        <v>26</v>
      </c>
      <c r="AU382" s="435" t="s">
        <v>27</v>
      </c>
      <c r="AV382" s="437" t="s">
        <v>28</v>
      </c>
      <c r="AW382" s="433" t="s">
        <v>26</v>
      </c>
      <c r="AX382" s="435" t="s">
        <v>27</v>
      </c>
      <c r="AY382" s="437" t="s">
        <v>28</v>
      </c>
      <c r="AZ382" s="464" t="s">
        <v>26</v>
      </c>
      <c r="BA382" s="463" t="s">
        <v>29</v>
      </c>
    </row>
    <row r="383" spans="1:53" ht="15" customHeight="1">
      <c r="A383" s="608" t="s">
        <v>215</v>
      </c>
      <c r="B383" s="610" t="s">
        <v>431</v>
      </c>
      <c r="C383" s="612">
        <v>381</v>
      </c>
      <c r="D383" s="624" t="s">
        <v>432</v>
      </c>
      <c r="E383" s="616"/>
      <c r="F383" s="44" t="s">
        <v>33</v>
      </c>
      <c r="G383" s="13"/>
      <c r="H383" s="9">
        <f t="shared" ref="H383:H388" si="846">G383-I383</f>
        <v>0</v>
      </c>
      <c r="I383" s="10"/>
      <c r="J383" s="13"/>
      <c r="K383" s="9">
        <f t="shared" ref="K383:K388" si="847">J383-L383</f>
        <v>0</v>
      </c>
      <c r="L383" s="10"/>
      <c r="M383" s="13"/>
      <c r="N383" s="9">
        <f t="shared" ref="N383:N388" si="848">M383-O383</f>
        <v>0</v>
      </c>
      <c r="O383" s="10"/>
      <c r="P383" s="13"/>
      <c r="Q383" s="9">
        <f t="shared" ref="Q383:Q388" si="849">P383-R383</f>
        <v>0</v>
      </c>
      <c r="R383" s="10"/>
      <c r="S383" s="13"/>
      <c r="T383" s="9">
        <f t="shared" ref="T383:T388" si="850">S383-U383</f>
        <v>0</v>
      </c>
      <c r="U383" s="10"/>
      <c r="V383" s="13"/>
      <c r="W383" s="9">
        <f t="shared" ref="W383:W388" si="851">V383-X383</f>
        <v>0</v>
      </c>
      <c r="X383" s="10"/>
      <c r="Y383" s="13"/>
      <c r="Z383" s="9">
        <f t="shared" ref="Z383:Z388" si="852">Y383-AA383</f>
        <v>0</v>
      </c>
      <c r="AA383" s="10"/>
      <c r="AB383" s="13"/>
      <c r="AC383" s="9">
        <f t="shared" ref="AC383:AC387" si="853">AB383-AD383</f>
        <v>0</v>
      </c>
      <c r="AD383" s="10"/>
      <c r="AE383" s="13"/>
      <c r="AF383" s="9">
        <f t="shared" ref="AF383:AF387" si="854">AE383-AG383</f>
        <v>0</v>
      </c>
      <c r="AG383" s="10"/>
      <c r="AH383" s="13"/>
      <c r="AI383" s="9">
        <f t="shared" ref="AI383:AI388" si="855">AH383-AJ383</f>
        <v>0</v>
      </c>
      <c r="AJ383" s="10"/>
      <c r="AK383" s="13"/>
      <c r="AL383" s="9">
        <f t="shared" ref="AL383:AL388" si="856">AK383-AM383</f>
        <v>0</v>
      </c>
      <c r="AM383" s="10"/>
      <c r="AN383" s="13"/>
      <c r="AO383" s="9">
        <f t="shared" ref="AO383:AO388" si="857">AN383-AP383</f>
        <v>0</v>
      </c>
      <c r="AP383" s="10"/>
      <c r="AQ383" s="13"/>
      <c r="AR383" s="9">
        <f t="shared" ref="AR383:AR388" si="858">AQ383-AS383</f>
        <v>0</v>
      </c>
      <c r="AS383" s="10"/>
      <c r="AT383" s="13"/>
      <c r="AU383" s="9">
        <f t="shared" ref="AU383:AU388" si="859">AT383-AV383</f>
        <v>0</v>
      </c>
      <c r="AV383" s="10"/>
      <c r="AW383" s="13"/>
      <c r="AX383" s="9">
        <f t="shared" ref="AX383:AX388" si="860">AW383-AY383</f>
        <v>0</v>
      </c>
      <c r="AY383" s="10"/>
      <c r="AZ383" s="21"/>
      <c r="BA383" s="4" t="s">
        <v>34</v>
      </c>
    </row>
    <row r="384" spans="1:53">
      <c r="A384" s="609"/>
      <c r="B384" s="611"/>
      <c r="C384" s="613"/>
      <c r="D384" s="625"/>
      <c r="E384" s="617"/>
      <c r="F384" s="45" t="s">
        <v>35</v>
      </c>
      <c r="G384" s="13"/>
      <c r="H384" s="11">
        <f t="shared" si="846"/>
        <v>0</v>
      </c>
      <c r="I384" s="12"/>
      <c r="J384" s="13"/>
      <c r="K384" s="11">
        <f t="shared" si="847"/>
        <v>0</v>
      </c>
      <c r="L384" s="12"/>
      <c r="M384" s="13"/>
      <c r="N384" s="11">
        <f t="shared" si="848"/>
        <v>0</v>
      </c>
      <c r="O384" s="12"/>
      <c r="P384" s="13"/>
      <c r="Q384" s="11">
        <f t="shared" si="849"/>
        <v>0</v>
      </c>
      <c r="R384" s="12"/>
      <c r="S384" s="13"/>
      <c r="T384" s="11">
        <f t="shared" si="850"/>
        <v>0</v>
      </c>
      <c r="U384" s="12"/>
      <c r="V384" s="13"/>
      <c r="W384" s="11">
        <f t="shared" si="851"/>
        <v>0</v>
      </c>
      <c r="X384" s="12"/>
      <c r="Y384" s="13"/>
      <c r="Z384" s="11">
        <f t="shared" si="852"/>
        <v>0</v>
      </c>
      <c r="AA384" s="12"/>
      <c r="AB384" s="13"/>
      <c r="AC384" s="11">
        <f t="shared" si="853"/>
        <v>0</v>
      </c>
      <c r="AD384" s="12"/>
      <c r="AE384" s="13"/>
      <c r="AF384" s="11">
        <f t="shared" si="854"/>
        <v>0</v>
      </c>
      <c r="AG384" s="12"/>
      <c r="AH384" s="13"/>
      <c r="AI384" s="11">
        <f t="shared" si="855"/>
        <v>0</v>
      </c>
      <c r="AJ384" s="12"/>
      <c r="AK384" s="13"/>
      <c r="AL384" s="11">
        <f t="shared" si="856"/>
        <v>0</v>
      </c>
      <c r="AM384" s="12"/>
      <c r="AN384" s="13"/>
      <c r="AO384" s="11">
        <f t="shared" si="857"/>
        <v>0</v>
      </c>
      <c r="AP384" s="12"/>
      <c r="AQ384" s="13"/>
      <c r="AR384" s="11">
        <f t="shared" si="858"/>
        <v>0</v>
      </c>
      <c r="AS384" s="12"/>
      <c r="AT384" s="13"/>
      <c r="AU384" s="11">
        <f t="shared" si="859"/>
        <v>0</v>
      </c>
      <c r="AV384" s="12"/>
      <c r="AW384" s="13"/>
      <c r="AX384" s="11">
        <f t="shared" si="860"/>
        <v>0</v>
      </c>
      <c r="AY384" s="12"/>
      <c r="AZ384" s="3"/>
      <c r="BA384" s="55">
        <f>SUM(Y383:Y388,AB383:AB388,AE383:AE388,AH383:AH388,AK383:AK388,AZ383:AZ388,AN383:AN388,AQ383:AQ388)</f>
        <v>7605000</v>
      </c>
    </row>
    <row r="385" spans="1:53">
      <c r="A385" s="609"/>
      <c r="B385" s="611"/>
      <c r="C385" s="613"/>
      <c r="D385" s="625"/>
      <c r="E385" s="617"/>
      <c r="F385" s="45" t="s">
        <v>36</v>
      </c>
      <c r="G385" s="13"/>
      <c r="H385" s="11">
        <f t="shared" si="846"/>
        <v>0</v>
      </c>
      <c r="I385" s="12"/>
      <c r="J385" s="13"/>
      <c r="K385" s="11">
        <f t="shared" si="847"/>
        <v>0</v>
      </c>
      <c r="L385" s="12"/>
      <c r="M385" s="13"/>
      <c r="N385" s="11">
        <f t="shared" si="848"/>
        <v>0</v>
      </c>
      <c r="O385" s="12"/>
      <c r="P385" s="13"/>
      <c r="Q385" s="11">
        <f t="shared" si="849"/>
        <v>0</v>
      </c>
      <c r="R385" s="12"/>
      <c r="S385" s="13"/>
      <c r="T385" s="11">
        <f t="shared" si="850"/>
        <v>0</v>
      </c>
      <c r="U385" s="12"/>
      <c r="V385" s="13"/>
      <c r="W385" s="11">
        <f t="shared" si="851"/>
        <v>0</v>
      </c>
      <c r="X385" s="12"/>
      <c r="Y385" s="13"/>
      <c r="Z385" s="11">
        <f t="shared" si="852"/>
        <v>0</v>
      </c>
      <c r="AA385" s="12"/>
      <c r="AB385" s="13"/>
      <c r="AC385" s="11">
        <f t="shared" si="853"/>
        <v>0</v>
      </c>
      <c r="AD385" s="12"/>
      <c r="AE385" s="13"/>
      <c r="AF385" s="11">
        <f t="shared" si="854"/>
        <v>0</v>
      </c>
      <c r="AG385" s="12"/>
      <c r="AH385" s="13"/>
      <c r="AI385" s="11">
        <f t="shared" si="855"/>
        <v>0</v>
      </c>
      <c r="AJ385" s="12"/>
      <c r="AK385" s="13"/>
      <c r="AL385" s="11">
        <f t="shared" si="856"/>
        <v>0</v>
      </c>
      <c r="AM385" s="12"/>
      <c r="AN385" s="13"/>
      <c r="AO385" s="11">
        <f t="shared" si="857"/>
        <v>0</v>
      </c>
      <c r="AP385" s="12"/>
      <c r="AQ385" s="13"/>
      <c r="AR385" s="11">
        <f t="shared" si="858"/>
        <v>0</v>
      </c>
      <c r="AS385" s="12"/>
      <c r="AT385" s="13"/>
      <c r="AU385" s="11">
        <f t="shared" si="859"/>
        <v>0</v>
      </c>
      <c r="AV385" s="12"/>
      <c r="AW385" s="13"/>
      <c r="AX385" s="11">
        <f t="shared" si="860"/>
        <v>0</v>
      </c>
      <c r="AY385" s="12"/>
      <c r="AZ385" s="3"/>
      <c r="BA385" s="7" t="s">
        <v>37</v>
      </c>
    </row>
    <row r="386" spans="1:53">
      <c r="A386" s="609"/>
      <c r="B386" s="611"/>
      <c r="C386" s="613"/>
      <c r="D386" s="625"/>
      <c r="E386" s="617"/>
      <c r="F386" s="45" t="s">
        <v>38</v>
      </c>
      <c r="G386" s="13"/>
      <c r="H386" s="11">
        <f t="shared" si="846"/>
        <v>0</v>
      </c>
      <c r="I386" s="12"/>
      <c r="J386" s="13"/>
      <c r="K386" s="11">
        <f t="shared" si="847"/>
        <v>0</v>
      </c>
      <c r="L386" s="12"/>
      <c r="M386" s="13"/>
      <c r="N386" s="11">
        <f t="shared" si="848"/>
        <v>0</v>
      </c>
      <c r="O386" s="12"/>
      <c r="P386" s="13"/>
      <c r="Q386" s="11">
        <f t="shared" si="849"/>
        <v>0</v>
      </c>
      <c r="R386" s="12"/>
      <c r="S386" s="13"/>
      <c r="T386" s="11">
        <f t="shared" si="850"/>
        <v>0</v>
      </c>
      <c r="U386" s="12"/>
      <c r="V386" s="13"/>
      <c r="W386" s="11">
        <f t="shared" si="851"/>
        <v>0</v>
      </c>
      <c r="X386" s="12"/>
      <c r="Y386" s="13"/>
      <c r="Z386" s="11">
        <f t="shared" si="852"/>
        <v>0</v>
      </c>
      <c r="AA386" s="12"/>
      <c r="AB386" s="13"/>
      <c r="AC386" s="11">
        <f t="shared" si="853"/>
        <v>0</v>
      </c>
      <c r="AD386" s="12"/>
      <c r="AE386" s="13"/>
      <c r="AF386" s="11">
        <f t="shared" si="854"/>
        <v>0</v>
      </c>
      <c r="AG386" s="12"/>
      <c r="AH386" s="13"/>
      <c r="AI386" s="11">
        <f t="shared" si="855"/>
        <v>0</v>
      </c>
      <c r="AJ386" s="12"/>
      <c r="AK386" s="13"/>
      <c r="AL386" s="11">
        <f t="shared" si="856"/>
        <v>0</v>
      </c>
      <c r="AM386" s="12"/>
      <c r="AN386" s="13"/>
      <c r="AO386" s="11">
        <f t="shared" si="857"/>
        <v>0</v>
      </c>
      <c r="AP386" s="12"/>
      <c r="AQ386" s="13"/>
      <c r="AR386" s="11">
        <f t="shared" si="858"/>
        <v>0</v>
      </c>
      <c r="AS386" s="12"/>
      <c r="AT386" s="13"/>
      <c r="AU386" s="11">
        <f t="shared" si="859"/>
        <v>0</v>
      </c>
      <c r="AV386" s="12"/>
      <c r="AW386" s="13"/>
      <c r="AX386" s="11">
        <f t="shared" si="860"/>
        <v>0</v>
      </c>
      <c r="AY386" s="12"/>
      <c r="AZ386" s="3"/>
      <c r="BA386" s="55">
        <f>SUM(Z383:Z388,AC383:AC388,AF383:AF388,AI383:AI388,AL383:AL388,AO383:AO388,AR383:AR388)</f>
        <v>7605000</v>
      </c>
    </row>
    <row r="387" spans="1:53">
      <c r="A387" s="609"/>
      <c r="B387" s="611"/>
      <c r="C387" s="613"/>
      <c r="D387" s="625"/>
      <c r="E387" s="617"/>
      <c r="F387" s="45" t="s">
        <v>39</v>
      </c>
      <c r="G387" s="13"/>
      <c r="H387" s="11">
        <f t="shared" si="846"/>
        <v>0</v>
      </c>
      <c r="I387" s="12"/>
      <c r="J387" s="13"/>
      <c r="K387" s="11">
        <f t="shared" si="847"/>
        <v>0</v>
      </c>
      <c r="L387" s="12"/>
      <c r="M387" s="13"/>
      <c r="N387" s="11">
        <f t="shared" si="848"/>
        <v>0</v>
      </c>
      <c r="O387" s="12"/>
      <c r="P387" s="13"/>
      <c r="Q387" s="11">
        <f t="shared" si="849"/>
        <v>0</v>
      </c>
      <c r="R387" s="12"/>
      <c r="S387" s="13"/>
      <c r="T387" s="11">
        <f t="shared" si="850"/>
        <v>0</v>
      </c>
      <c r="U387" s="12"/>
      <c r="V387" s="13"/>
      <c r="W387" s="11">
        <f t="shared" si="851"/>
        <v>0</v>
      </c>
      <c r="X387" s="12"/>
      <c r="Y387" s="13"/>
      <c r="Z387" s="11">
        <f t="shared" si="852"/>
        <v>0</v>
      </c>
      <c r="AA387" s="12"/>
      <c r="AB387" s="13"/>
      <c r="AC387" s="11">
        <f t="shared" si="853"/>
        <v>0</v>
      </c>
      <c r="AD387" s="12"/>
      <c r="AE387" s="13"/>
      <c r="AF387" s="11">
        <f t="shared" si="854"/>
        <v>0</v>
      </c>
      <c r="AG387" s="12"/>
      <c r="AH387" s="13"/>
      <c r="AI387" s="11">
        <f t="shared" si="855"/>
        <v>0</v>
      </c>
      <c r="AJ387" s="12"/>
      <c r="AK387" s="140">
        <v>1600000</v>
      </c>
      <c r="AL387" s="129">
        <f t="shared" si="856"/>
        <v>1600000</v>
      </c>
      <c r="AM387" s="130"/>
      <c r="AN387" s="13"/>
      <c r="AO387" s="11">
        <f t="shared" si="857"/>
        <v>0</v>
      </c>
      <c r="AP387" s="12"/>
      <c r="AQ387" s="13"/>
      <c r="AR387" s="11">
        <f t="shared" si="858"/>
        <v>0</v>
      </c>
      <c r="AS387" s="12"/>
      <c r="AT387" s="13"/>
      <c r="AU387" s="11">
        <f t="shared" si="859"/>
        <v>0</v>
      </c>
      <c r="AV387" s="12"/>
      <c r="AW387" s="13"/>
      <c r="AX387" s="11">
        <f t="shared" si="860"/>
        <v>0</v>
      </c>
      <c r="AY387" s="12"/>
      <c r="AZ387" s="3"/>
      <c r="BA387" s="7" t="s">
        <v>40</v>
      </c>
    </row>
    <row r="388" spans="1:53">
      <c r="A388" s="733"/>
      <c r="B388" s="734"/>
      <c r="C388" s="735"/>
      <c r="D388" s="739"/>
      <c r="E388" s="737"/>
      <c r="F388" s="45" t="s">
        <v>42</v>
      </c>
      <c r="G388" s="13"/>
      <c r="H388" s="11">
        <f t="shared" si="846"/>
        <v>0</v>
      </c>
      <c r="I388" s="12"/>
      <c r="J388" s="13"/>
      <c r="K388" s="11">
        <f t="shared" si="847"/>
        <v>0</v>
      </c>
      <c r="L388" s="12"/>
      <c r="M388" s="13"/>
      <c r="N388" s="11">
        <f t="shared" si="848"/>
        <v>0</v>
      </c>
      <c r="O388" s="12"/>
      <c r="P388" s="13"/>
      <c r="Q388" s="11">
        <f t="shared" si="849"/>
        <v>0</v>
      </c>
      <c r="R388" s="12"/>
      <c r="S388" s="13"/>
      <c r="T388" s="11">
        <f t="shared" si="850"/>
        <v>0</v>
      </c>
      <c r="U388" s="12"/>
      <c r="V388" s="13"/>
      <c r="W388" s="11">
        <f t="shared" si="851"/>
        <v>0</v>
      </c>
      <c r="X388" s="12"/>
      <c r="Y388" s="13"/>
      <c r="Z388" s="11">
        <f t="shared" si="852"/>
        <v>0</v>
      </c>
      <c r="AA388" s="12"/>
      <c r="AB388" s="140"/>
      <c r="AC388" s="11">
        <f>AB388-AD388</f>
        <v>0</v>
      </c>
      <c r="AD388" s="12"/>
      <c r="AE388" s="140"/>
      <c r="AF388" s="129">
        <f>AE388-AG388</f>
        <v>0</v>
      </c>
      <c r="AG388" s="12"/>
      <c r="AH388" s="13"/>
      <c r="AI388" s="11">
        <f t="shared" si="855"/>
        <v>0</v>
      </c>
      <c r="AJ388" s="12"/>
      <c r="AK388" s="140">
        <v>6005000</v>
      </c>
      <c r="AL388" s="129">
        <f t="shared" si="856"/>
        <v>6005000</v>
      </c>
      <c r="AM388" s="130"/>
      <c r="AN388" s="13"/>
      <c r="AO388" s="11">
        <f t="shared" si="857"/>
        <v>0</v>
      </c>
      <c r="AP388" s="12"/>
      <c r="AQ388" s="13"/>
      <c r="AR388" s="11">
        <f t="shared" si="858"/>
        <v>0</v>
      </c>
      <c r="AS388" s="12"/>
      <c r="AT388" s="13"/>
      <c r="AU388" s="11">
        <f t="shared" si="859"/>
        <v>0</v>
      </c>
      <c r="AV388" s="12"/>
      <c r="AW388" s="13"/>
      <c r="AX388" s="11">
        <f t="shared" si="860"/>
        <v>0</v>
      </c>
      <c r="AY388" s="12"/>
      <c r="AZ388" s="3"/>
      <c r="BA388" s="55">
        <f>SUM(AA383:AA388,AD383:AD388,AG383:AG388,AJ383:AJ388,AM383:AM388,AP383:AP388,AS383:AS388)</f>
        <v>0</v>
      </c>
    </row>
    <row r="389" spans="1:53" ht="15" customHeight="1">
      <c r="A389" s="435" t="s">
        <v>24</v>
      </c>
      <c r="B389" s="446" t="s">
        <v>20</v>
      </c>
      <c r="C389" s="446" t="s">
        <v>21</v>
      </c>
      <c r="D389" s="446" t="s">
        <v>212</v>
      </c>
      <c r="E389" s="446" t="s">
        <v>23</v>
      </c>
      <c r="F389" s="448" t="s">
        <v>25</v>
      </c>
      <c r="G389" s="433" t="s">
        <v>26</v>
      </c>
      <c r="H389" s="435" t="s">
        <v>27</v>
      </c>
      <c r="I389" s="437" t="s">
        <v>28</v>
      </c>
      <c r="J389" s="433" t="s">
        <v>26</v>
      </c>
      <c r="K389" s="435" t="s">
        <v>27</v>
      </c>
      <c r="L389" s="437" t="s">
        <v>28</v>
      </c>
      <c r="M389" s="433" t="s">
        <v>26</v>
      </c>
      <c r="N389" s="435" t="s">
        <v>27</v>
      </c>
      <c r="O389" s="437" t="s">
        <v>28</v>
      </c>
      <c r="P389" s="433" t="s">
        <v>26</v>
      </c>
      <c r="Q389" s="435" t="s">
        <v>27</v>
      </c>
      <c r="R389" s="437" t="s">
        <v>28</v>
      </c>
      <c r="S389" s="433" t="s">
        <v>26</v>
      </c>
      <c r="T389" s="435" t="s">
        <v>27</v>
      </c>
      <c r="U389" s="437" t="s">
        <v>28</v>
      </c>
      <c r="V389" s="433" t="s">
        <v>26</v>
      </c>
      <c r="W389" s="435" t="s">
        <v>27</v>
      </c>
      <c r="X389" s="437" t="s">
        <v>28</v>
      </c>
      <c r="Y389" s="433" t="s">
        <v>26</v>
      </c>
      <c r="Z389" s="435" t="s">
        <v>27</v>
      </c>
      <c r="AA389" s="437" t="s">
        <v>28</v>
      </c>
      <c r="AB389" s="433" t="s">
        <v>26</v>
      </c>
      <c r="AC389" s="435" t="s">
        <v>27</v>
      </c>
      <c r="AD389" s="437" t="s">
        <v>28</v>
      </c>
      <c r="AE389" s="433" t="s">
        <v>26</v>
      </c>
      <c r="AF389" s="435" t="s">
        <v>27</v>
      </c>
      <c r="AG389" s="437" t="s">
        <v>28</v>
      </c>
      <c r="AH389" s="433" t="s">
        <v>26</v>
      </c>
      <c r="AI389" s="435" t="s">
        <v>27</v>
      </c>
      <c r="AJ389" s="437" t="s">
        <v>28</v>
      </c>
      <c r="AK389" s="433" t="s">
        <v>26</v>
      </c>
      <c r="AL389" s="435" t="s">
        <v>27</v>
      </c>
      <c r="AM389" s="437" t="s">
        <v>28</v>
      </c>
      <c r="AN389" s="433" t="s">
        <v>26</v>
      </c>
      <c r="AO389" s="435" t="s">
        <v>27</v>
      </c>
      <c r="AP389" s="437" t="s">
        <v>28</v>
      </c>
      <c r="AQ389" s="433" t="s">
        <v>26</v>
      </c>
      <c r="AR389" s="435" t="s">
        <v>27</v>
      </c>
      <c r="AS389" s="437" t="s">
        <v>28</v>
      </c>
      <c r="AT389" s="433" t="s">
        <v>26</v>
      </c>
      <c r="AU389" s="435" t="s">
        <v>27</v>
      </c>
      <c r="AV389" s="437" t="s">
        <v>28</v>
      </c>
      <c r="AW389" s="433" t="s">
        <v>26</v>
      </c>
      <c r="AX389" s="435" t="s">
        <v>27</v>
      </c>
      <c r="AY389" s="437" t="s">
        <v>28</v>
      </c>
      <c r="AZ389" s="464" t="s">
        <v>26</v>
      </c>
      <c r="BA389" s="463" t="s">
        <v>29</v>
      </c>
    </row>
    <row r="390" spans="1:53" ht="15" customHeight="1">
      <c r="A390" s="608" t="s">
        <v>255</v>
      </c>
      <c r="B390" s="610" t="s">
        <v>433</v>
      </c>
      <c r="C390" s="612">
        <v>3113</v>
      </c>
      <c r="D390" s="624"/>
      <c r="E390" s="616"/>
      <c r="F390" s="44" t="s">
        <v>33</v>
      </c>
      <c r="G390" s="13"/>
      <c r="H390" s="9">
        <f t="shared" ref="H390:H395" si="861">G390-I390</f>
        <v>0</v>
      </c>
      <c r="I390" s="10"/>
      <c r="J390" s="13"/>
      <c r="K390" s="9">
        <f t="shared" ref="K390:K395" si="862">J390-L390</f>
        <v>0</v>
      </c>
      <c r="L390" s="10"/>
      <c r="M390" s="13"/>
      <c r="N390" s="9">
        <f t="shared" ref="N390:N395" si="863">M390-O390</f>
        <v>0</v>
      </c>
      <c r="O390" s="10"/>
      <c r="P390" s="13"/>
      <c r="Q390" s="9">
        <f t="shared" ref="Q390:Q395" si="864">P390-R390</f>
        <v>0</v>
      </c>
      <c r="R390" s="10"/>
      <c r="S390" s="13"/>
      <c r="T390" s="9">
        <f t="shared" ref="T390:T395" si="865">S390-U390</f>
        <v>0</v>
      </c>
      <c r="U390" s="10"/>
      <c r="V390" s="13"/>
      <c r="W390" s="9">
        <f t="shared" ref="W390:W395" si="866">V390-X390</f>
        <v>0</v>
      </c>
      <c r="X390" s="10"/>
      <c r="AA390" s="10"/>
      <c r="AB390" s="148"/>
      <c r="AC390" s="175">
        <f>AB390-AD390</f>
        <v>0</v>
      </c>
      <c r="AD390" s="10"/>
      <c r="AE390" s="13"/>
      <c r="AF390" s="9">
        <f t="shared" ref="AF390:AF395" si="867">AE390-AG390</f>
        <v>0</v>
      </c>
      <c r="AG390" s="10"/>
      <c r="AH390" s="418"/>
      <c r="AI390" s="421">
        <f t="shared" ref="AI390:AI395" si="868">AH390-AJ390</f>
        <v>0</v>
      </c>
      <c r="AJ390" s="422"/>
      <c r="AK390" s="13"/>
      <c r="AL390" s="9">
        <f t="shared" ref="AL390:AL395" si="869">AK390-AM390</f>
        <v>0</v>
      </c>
      <c r="AM390" s="10"/>
      <c r="AN390" s="13"/>
      <c r="AO390" s="9">
        <f t="shared" ref="AO390:AO395" si="870">AN390-AP390</f>
        <v>0</v>
      </c>
      <c r="AP390" s="10"/>
      <c r="AQ390" s="13"/>
      <c r="AR390" s="9">
        <f t="shared" ref="AR390:AR395" si="871">AQ390-AS390</f>
        <v>0</v>
      </c>
      <c r="AS390" s="10"/>
      <c r="AT390" s="13"/>
      <c r="AU390" s="9">
        <f t="shared" ref="AU390:AU395" si="872">AT390-AV390</f>
        <v>0</v>
      </c>
      <c r="AV390" s="10"/>
      <c r="AW390" s="13"/>
      <c r="AX390" s="9">
        <f t="shared" ref="AX390:AX395" si="873">AW390-AY390</f>
        <v>0</v>
      </c>
      <c r="AY390" s="10"/>
      <c r="AZ390" s="21"/>
      <c r="BA390" s="4" t="s">
        <v>34</v>
      </c>
    </row>
    <row r="391" spans="1:53">
      <c r="A391" s="609"/>
      <c r="B391" s="611"/>
      <c r="C391" s="613"/>
      <c r="D391" s="625"/>
      <c r="E391" s="617"/>
      <c r="F391" s="45" t="s">
        <v>35</v>
      </c>
      <c r="G391" s="13"/>
      <c r="H391" s="11">
        <f t="shared" si="861"/>
        <v>0</v>
      </c>
      <c r="I391" s="12"/>
      <c r="J391" s="13"/>
      <c r="K391" s="11">
        <f t="shared" si="862"/>
        <v>0</v>
      </c>
      <c r="L391" s="12"/>
      <c r="M391" s="13"/>
      <c r="N391" s="11">
        <f t="shared" si="863"/>
        <v>0</v>
      </c>
      <c r="O391" s="12"/>
      <c r="P391" s="13"/>
      <c r="Q391" s="11">
        <f t="shared" si="864"/>
        <v>0</v>
      </c>
      <c r="R391" s="12"/>
      <c r="S391" s="13"/>
      <c r="T391" s="11">
        <f t="shared" si="865"/>
        <v>0</v>
      </c>
      <c r="U391" s="12"/>
      <c r="V391" s="13"/>
      <c r="W391" s="11">
        <f t="shared" si="866"/>
        <v>0</v>
      </c>
      <c r="X391" s="12"/>
      <c r="Y391" s="13"/>
      <c r="Z391" s="11">
        <f t="shared" ref="Z391:Z395" si="874">Y391-AA391</f>
        <v>0</v>
      </c>
      <c r="AA391" s="12"/>
      <c r="AB391" s="13"/>
      <c r="AC391" s="11">
        <f t="shared" ref="AC391:AC395" si="875">AB391-AD391</f>
        <v>0</v>
      </c>
      <c r="AD391" s="12"/>
      <c r="AE391" s="13"/>
      <c r="AF391" s="11">
        <f t="shared" si="867"/>
        <v>0</v>
      </c>
      <c r="AG391" s="12"/>
      <c r="AH391" s="13"/>
      <c r="AI391" s="11">
        <f t="shared" si="868"/>
        <v>0</v>
      </c>
      <c r="AJ391" s="12"/>
      <c r="AK391" s="13"/>
      <c r="AL391" s="11">
        <f t="shared" si="869"/>
        <v>0</v>
      </c>
      <c r="AM391" s="12"/>
      <c r="AN391" s="13"/>
      <c r="AO391" s="11">
        <f t="shared" si="870"/>
        <v>0</v>
      </c>
      <c r="AP391" s="12"/>
      <c r="AQ391" s="13"/>
      <c r="AR391" s="11">
        <f t="shared" si="871"/>
        <v>0</v>
      </c>
      <c r="AS391" s="12"/>
      <c r="AT391" s="13"/>
      <c r="AU391" s="11">
        <f t="shared" si="872"/>
        <v>0</v>
      </c>
      <c r="AV391" s="12"/>
      <c r="AW391" s="13"/>
      <c r="AX391" s="11">
        <f t="shared" si="873"/>
        <v>0</v>
      </c>
      <c r="AY391" s="12"/>
      <c r="AZ391" s="3"/>
      <c r="BA391" s="55">
        <f>SUM(Y390:Y395,AB390:AB395,AE390:AE395,AH390:AH395,AK390:AK395,AZ390:AZ395,AN390:AN395,AQ390:AQ395)</f>
        <v>0</v>
      </c>
    </row>
    <row r="392" spans="1:53">
      <c r="A392" s="609"/>
      <c r="B392" s="611"/>
      <c r="C392" s="613"/>
      <c r="D392" s="625"/>
      <c r="E392" s="617"/>
      <c r="F392" s="45" t="s">
        <v>36</v>
      </c>
      <c r="G392" s="13"/>
      <c r="H392" s="11">
        <f t="shared" si="861"/>
        <v>0</v>
      </c>
      <c r="I392" s="12"/>
      <c r="J392" s="13"/>
      <c r="K392" s="11">
        <f t="shared" si="862"/>
        <v>0</v>
      </c>
      <c r="L392" s="12"/>
      <c r="M392" s="13"/>
      <c r="N392" s="11">
        <f t="shared" si="863"/>
        <v>0</v>
      </c>
      <c r="O392" s="12"/>
      <c r="P392" s="13"/>
      <c r="Q392" s="11">
        <f t="shared" si="864"/>
        <v>0</v>
      </c>
      <c r="R392" s="12"/>
      <c r="S392" s="13"/>
      <c r="T392" s="11">
        <f t="shared" si="865"/>
        <v>0</v>
      </c>
      <c r="U392" s="12"/>
      <c r="V392" s="13"/>
      <c r="W392" s="11">
        <f t="shared" si="866"/>
        <v>0</v>
      </c>
      <c r="X392" s="12"/>
      <c r="Y392" s="13"/>
      <c r="Z392" s="11">
        <f t="shared" si="874"/>
        <v>0</v>
      </c>
      <c r="AA392" s="12"/>
      <c r="AB392" s="140"/>
      <c r="AC392" s="11">
        <f>AB392-AD392</f>
        <v>0</v>
      </c>
      <c r="AD392" s="12"/>
      <c r="AE392" s="148"/>
      <c r="AF392" s="11">
        <f t="shared" si="867"/>
        <v>0</v>
      </c>
      <c r="AG392" s="12"/>
      <c r="AH392" s="13"/>
      <c r="AI392" s="11">
        <f t="shared" si="868"/>
        <v>0</v>
      </c>
      <c r="AJ392" s="12"/>
      <c r="AK392" s="418"/>
      <c r="AL392" s="419">
        <f t="shared" si="869"/>
        <v>0</v>
      </c>
      <c r="AM392" s="420"/>
      <c r="AN392" s="13"/>
      <c r="AO392" s="11">
        <f t="shared" si="870"/>
        <v>0</v>
      </c>
      <c r="AP392" s="12"/>
      <c r="AQ392" s="13"/>
      <c r="AR392" s="11">
        <f t="shared" si="871"/>
        <v>0</v>
      </c>
      <c r="AS392" s="12"/>
      <c r="AT392" s="13"/>
      <c r="AU392" s="11">
        <f t="shared" si="872"/>
        <v>0</v>
      </c>
      <c r="AV392" s="12"/>
      <c r="AW392" s="13"/>
      <c r="AX392" s="11">
        <f t="shared" si="873"/>
        <v>0</v>
      </c>
      <c r="AY392" s="12"/>
      <c r="AZ392" s="3"/>
      <c r="BA392" s="7" t="s">
        <v>37</v>
      </c>
    </row>
    <row r="393" spans="1:53">
      <c r="A393" s="609"/>
      <c r="B393" s="611"/>
      <c r="C393" s="613"/>
      <c r="D393" s="625"/>
      <c r="E393" s="617"/>
      <c r="F393" s="45" t="s">
        <v>38</v>
      </c>
      <c r="G393" s="13"/>
      <c r="H393" s="11">
        <f t="shared" si="861"/>
        <v>0</v>
      </c>
      <c r="I393" s="12"/>
      <c r="J393" s="13"/>
      <c r="K393" s="11">
        <f t="shared" si="862"/>
        <v>0</v>
      </c>
      <c r="L393" s="12"/>
      <c r="M393" s="13"/>
      <c r="N393" s="11">
        <f t="shared" si="863"/>
        <v>0</v>
      </c>
      <c r="O393" s="12"/>
      <c r="P393" s="13"/>
      <c r="Q393" s="11">
        <f t="shared" si="864"/>
        <v>0</v>
      </c>
      <c r="R393" s="12"/>
      <c r="S393" s="13"/>
      <c r="T393" s="11">
        <f t="shared" si="865"/>
        <v>0</v>
      </c>
      <c r="U393" s="12"/>
      <c r="V393" s="13"/>
      <c r="W393" s="11">
        <f t="shared" si="866"/>
        <v>0</v>
      </c>
      <c r="X393" s="12"/>
      <c r="Y393" s="13"/>
      <c r="Z393" s="11">
        <f t="shared" si="874"/>
        <v>0</v>
      </c>
      <c r="AA393" s="12"/>
      <c r="AB393" s="13"/>
      <c r="AC393" s="11">
        <f t="shared" si="875"/>
        <v>0</v>
      </c>
      <c r="AD393" s="12"/>
      <c r="AE393" s="140"/>
      <c r="AF393" s="11">
        <f>AE393-AG393</f>
        <v>0</v>
      </c>
      <c r="AG393" s="12"/>
      <c r="AH393" s="148"/>
      <c r="AI393" s="11">
        <f t="shared" si="868"/>
        <v>0</v>
      </c>
      <c r="AJ393" s="12"/>
      <c r="AK393" s="13"/>
      <c r="AL393" s="11">
        <f t="shared" si="869"/>
        <v>0</v>
      </c>
      <c r="AM393" s="12"/>
      <c r="AN393" s="418"/>
      <c r="AO393" s="419">
        <f t="shared" si="870"/>
        <v>0</v>
      </c>
      <c r="AP393" s="420"/>
      <c r="AQ393" s="13"/>
      <c r="AR393" s="11">
        <f t="shared" si="871"/>
        <v>0</v>
      </c>
      <c r="AS393" s="12"/>
      <c r="AT393" s="13"/>
      <c r="AU393" s="11">
        <f t="shared" si="872"/>
        <v>0</v>
      </c>
      <c r="AV393" s="12"/>
      <c r="AW393" s="13"/>
      <c r="AX393" s="11">
        <f t="shared" si="873"/>
        <v>0</v>
      </c>
      <c r="AY393" s="12"/>
      <c r="AZ393" s="3"/>
      <c r="BA393" s="55">
        <f>SUM(W390:W395,Z390:Z395,AC390:AC395,AF390:AF395,AI390:AI395,AL390:AL395,AO390:AO395,AR390:AR395)</f>
        <v>0</v>
      </c>
    </row>
    <row r="394" spans="1:53">
      <c r="A394" s="609"/>
      <c r="B394" s="611"/>
      <c r="C394" s="613"/>
      <c r="D394" s="625"/>
      <c r="E394" s="617"/>
      <c r="F394" s="45" t="s">
        <v>39</v>
      </c>
      <c r="G394" s="13"/>
      <c r="H394" s="11">
        <f t="shared" si="861"/>
        <v>0</v>
      </c>
      <c r="I394" s="12"/>
      <c r="J394" s="13"/>
      <c r="K394" s="11">
        <f t="shared" si="862"/>
        <v>0</v>
      </c>
      <c r="L394" s="12"/>
      <c r="M394" s="13"/>
      <c r="N394" s="11">
        <f t="shared" si="863"/>
        <v>0</v>
      </c>
      <c r="O394" s="12"/>
      <c r="P394" s="13"/>
      <c r="Q394" s="11">
        <f t="shared" si="864"/>
        <v>0</v>
      </c>
      <c r="R394" s="12"/>
      <c r="S394" s="13"/>
      <c r="T394" s="11">
        <f t="shared" si="865"/>
        <v>0</v>
      </c>
      <c r="U394" s="12"/>
      <c r="V394" s="13"/>
      <c r="W394" s="11">
        <f t="shared" si="866"/>
        <v>0</v>
      </c>
      <c r="X394" s="12"/>
      <c r="Y394" s="13"/>
      <c r="Z394" s="11">
        <f t="shared" si="874"/>
        <v>0</v>
      </c>
      <c r="AA394" s="12"/>
      <c r="AB394" s="13"/>
      <c r="AC394" s="11">
        <f t="shared" si="875"/>
        <v>0</v>
      </c>
      <c r="AD394" s="12"/>
      <c r="AE394" s="13"/>
      <c r="AF394" s="11">
        <f t="shared" si="867"/>
        <v>0</v>
      </c>
      <c r="AG394" s="12"/>
      <c r="AH394" s="140"/>
      <c r="AI394" s="11">
        <f>AH394-AJ394</f>
        <v>0</v>
      </c>
      <c r="AJ394" s="12"/>
      <c r="AK394" s="148"/>
      <c r="AL394" s="11">
        <f t="shared" si="869"/>
        <v>0</v>
      </c>
      <c r="AM394" s="12"/>
      <c r="AN394" s="148"/>
      <c r="AO394" s="11">
        <f t="shared" si="870"/>
        <v>0</v>
      </c>
      <c r="AP394" s="12"/>
      <c r="AQ394" s="418"/>
      <c r="AR394" s="419">
        <f t="shared" si="871"/>
        <v>0</v>
      </c>
      <c r="AS394" s="420"/>
      <c r="AT394" s="140"/>
      <c r="AU394" s="129">
        <f t="shared" si="872"/>
        <v>0</v>
      </c>
      <c r="AV394" s="130"/>
      <c r="AW394" s="140"/>
      <c r="AX394" s="129">
        <f t="shared" si="873"/>
        <v>0</v>
      </c>
      <c r="AY394" s="130"/>
      <c r="AZ394" s="3"/>
      <c r="BA394" s="7" t="s">
        <v>40</v>
      </c>
    </row>
    <row r="395" spans="1:53">
      <c r="A395" s="733"/>
      <c r="B395" s="734"/>
      <c r="C395" s="735"/>
      <c r="D395" s="739"/>
      <c r="E395" s="737"/>
      <c r="F395" s="45" t="s">
        <v>42</v>
      </c>
      <c r="G395" s="13"/>
      <c r="H395" s="11">
        <f t="shared" si="861"/>
        <v>0</v>
      </c>
      <c r="I395" s="12"/>
      <c r="J395" s="13"/>
      <c r="K395" s="11">
        <f t="shared" si="862"/>
        <v>0</v>
      </c>
      <c r="L395" s="12"/>
      <c r="M395" s="13"/>
      <c r="N395" s="11">
        <f t="shared" si="863"/>
        <v>0</v>
      </c>
      <c r="O395" s="12"/>
      <c r="P395" s="13"/>
      <c r="Q395" s="11">
        <f t="shared" si="864"/>
        <v>0</v>
      </c>
      <c r="R395" s="12"/>
      <c r="S395" s="13"/>
      <c r="T395" s="11">
        <f t="shared" si="865"/>
        <v>0</v>
      </c>
      <c r="U395" s="12"/>
      <c r="V395" s="13"/>
      <c r="W395" s="11">
        <f t="shared" si="866"/>
        <v>0</v>
      </c>
      <c r="X395" s="12"/>
      <c r="Y395" s="13"/>
      <c r="Z395" s="11">
        <f t="shared" si="874"/>
        <v>0</v>
      </c>
      <c r="AA395" s="12"/>
      <c r="AB395" s="13"/>
      <c r="AC395" s="11">
        <f t="shared" si="875"/>
        <v>0</v>
      </c>
      <c r="AD395" s="12"/>
      <c r="AE395" s="13"/>
      <c r="AF395" s="11">
        <f t="shared" si="867"/>
        <v>0</v>
      </c>
      <c r="AG395" s="12"/>
      <c r="AH395" s="13"/>
      <c r="AI395" s="11">
        <f t="shared" si="868"/>
        <v>0</v>
      </c>
      <c r="AJ395" s="12"/>
      <c r="AK395" s="148"/>
      <c r="AL395" s="11">
        <f t="shared" si="869"/>
        <v>0</v>
      </c>
      <c r="AM395" s="12"/>
      <c r="AN395" s="148"/>
      <c r="AO395" s="11">
        <f t="shared" si="870"/>
        <v>0</v>
      </c>
      <c r="AP395" s="12"/>
      <c r="AQ395" s="418"/>
      <c r="AR395" s="419">
        <f t="shared" si="871"/>
        <v>0</v>
      </c>
      <c r="AS395" s="420"/>
      <c r="AT395" s="140"/>
      <c r="AU395" s="129">
        <f t="shared" si="872"/>
        <v>0</v>
      </c>
      <c r="AV395" s="130"/>
      <c r="AW395" s="140"/>
      <c r="AX395" s="129">
        <f t="shared" si="873"/>
        <v>0</v>
      </c>
      <c r="AY395" s="130"/>
      <c r="AZ395" s="3"/>
      <c r="BA395" s="55">
        <f>SUM(X390:X395,AA390:AA395,AD390:AD395,AG390:AG395,AJ390:AJ395,AM390:AM395,AP390:AP395,AS390:AS395)</f>
        <v>0</v>
      </c>
    </row>
    <row r="396" spans="1:53" ht="15" customHeight="1">
      <c r="A396" s="435" t="s">
        <v>24</v>
      </c>
      <c r="B396" s="446" t="s">
        <v>20</v>
      </c>
      <c r="C396" s="446" t="s">
        <v>21</v>
      </c>
      <c r="D396" s="446" t="s">
        <v>212</v>
      </c>
      <c r="E396" s="446" t="s">
        <v>23</v>
      </c>
      <c r="F396" s="448" t="s">
        <v>25</v>
      </c>
      <c r="G396" s="433" t="s">
        <v>26</v>
      </c>
      <c r="H396" s="435" t="s">
        <v>27</v>
      </c>
      <c r="I396" s="437" t="s">
        <v>28</v>
      </c>
      <c r="J396" s="433" t="s">
        <v>26</v>
      </c>
      <c r="K396" s="435" t="s">
        <v>27</v>
      </c>
      <c r="L396" s="437" t="s">
        <v>28</v>
      </c>
      <c r="M396" s="433" t="s">
        <v>26</v>
      </c>
      <c r="N396" s="435" t="s">
        <v>27</v>
      </c>
      <c r="O396" s="437" t="s">
        <v>28</v>
      </c>
      <c r="P396" s="433" t="s">
        <v>26</v>
      </c>
      <c r="Q396" s="435" t="s">
        <v>27</v>
      </c>
      <c r="R396" s="437" t="s">
        <v>28</v>
      </c>
      <c r="S396" s="433" t="s">
        <v>26</v>
      </c>
      <c r="T396" s="435" t="s">
        <v>27</v>
      </c>
      <c r="U396" s="437" t="s">
        <v>28</v>
      </c>
      <c r="V396" s="433" t="s">
        <v>26</v>
      </c>
      <c r="W396" s="435" t="s">
        <v>27</v>
      </c>
      <c r="X396" s="437" t="s">
        <v>28</v>
      </c>
      <c r="Y396" s="433" t="s">
        <v>26</v>
      </c>
      <c r="Z396" s="435" t="s">
        <v>27</v>
      </c>
      <c r="AA396" s="437" t="s">
        <v>28</v>
      </c>
      <c r="AB396" s="433" t="s">
        <v>26</v>
      </c>
      <c r="AC396" s="435" t="s">
        <v>27</v>
      </c>
      <c r="AD396" s="437" t="s">
        <v>28</v>
      </c>
      <c r="AE396" s="433" t="s">
        <v>26</v>
      </c>
      <c r="AF396" s="435" t="s">
        <v>27</v>
      </c>
      <c r="AG396" s="437" t="s">
        <v>28</v>
      </c>
      <c r="AH396" s="433" t="s">
        <v>26</v>
      </c>
      <c r="AI396" s="435" t="s">
        <v>27</v>
      </c>
      <c r="AJ396" s="437" t="s">
        <v>28</v>
      </c>
      <c r="AK396" s="433" t="s">
        <v>26</v>
      </c>
      <c r="AL396" s="435" t="s">
        <v>27</v>
      </c>
      <c r="AM396" s="437" t="s">
        <v>28</v>
      </c>
      <c r="AN396" s="433" t="s">
        <v>26</v>
      </c>
      <c r="AO396" s="435" t="s">
        <v>27</v>
      </c>
      <c r="AP396" s="437" t="s">
        <v>28</v>
      </c>
      <c r="AQ396" s="433" t="s">
        <v>26</v>
      </c>
      <c r="AR396" s="435" t="s">
        <v>27</v>
      </c>
      <c r="AS396" s="437" t="s">
        <v>28</v>
      </c>
      <c r="AT396" s="433" t="s">
        <v>26</v>
      </c>
      <c r="AU396" s="435" t="s">
        <v>27</v>
      </c>
      <c r="AV396" s="437" t="s">
        <v>28</v>
      </c>
      <c r="AW396" s="433" t="s">
        <v>26</v>
      </c>
      <c r="AX396" s="435" t="s">
        <v>27</v>
      </c>
      <c r="AY396" s="437" t="s">
        <v>28</v>
      </c>
      <c r="AZ396" s="464" t="s">
        <v>26</v>
      </c>
      <c r="BA396" s="463" t="s">
        <v>29</v>
      </c>
    </row>
    <row r="397" spans="1:53" ht="45.75" customHeight="1">
      <c r="A397" s="608" t="s">
        <v>215</v>
      </c>
      <c r="B397" s="610" t="s">
        <v>434</v>
      </c>
      <c r="C397" s="612" t="s">
        <v>435</v>
      </c>
      <c r="D397" s="624" t="s">
        <v>436</v>
      </c>
      <c r="E397" s="616"/>
      <c r="F397" s="44" t="s">
        <v>33</v>
      </c>
      <c r="G397" s="13"/>
      <c r="H397" s="9">
        <f t="shared" ref="H397:H402" si="876">G397-I397</f>
        <v>0</v>
      </c>
      <c r="I397" s="10"/>
      <c r="J397" s="13"/>
      <c r="K397" s="9">
        <f t="shared" ref="K397:K402" si="877">J397-L397</f>
        <v>0</v>
      </c>
      <c r="L397" s="10"/>
      <c r="M397" s="13"/>
      <c r="N397" s="9">
        <f t="shared" ref="N397:N402" si="878">M397-O397</f>
        <v>0</v>
      </c>
      <c r="O397" s="10"/>
      <c r="P397" s="13"/>
      <c r="Q397" s="9">
        <f t="shared" ref="Q397:Q402" si="879">P397-R397</f>
        <v>0</v>
      </c>
      <c r="R397" s="10"/>
      <c r="S397" s="13"/>
      <c r="T397" s="9">
        <f t="shared" ref="T397:T402" si="880">S397-U397</f>
        <v>0</v>
      </c>
      <c r="U397" s="10"/>
      <c r="V397" s="13"/>
      <c r="W397" s="9">
        <f t="shared" ref="W397:W402" si="881">V397-X397</f>
        <v>0</v>
      </c>
      <c r="X397" s="10"/>
      <c r="Y397" s="13"/>
      <c r="Z397" s="9">
        <f t="shared" ref="Z397:Z402" si="882">Y397-AA397</f>
        <v>0</v>
      </c>
      <c r="AA397" s="10"/>
      <c r="AB397" s="13"/>
      <c r="AC397" s="9">
        <f t="shared" ref="AC397:AC402" si="883">AB397-AD397</f>
        <v>0</v>
      </c>
      <c r="AD397" s="10"/>
      <c r="AE397" s="13"/>
      <c r="AF397" s="9">
        <f t="shared" ref="AF397:AF402" si="884">AE397-AG397</f>
        <v>0</v>
      </c>
      <c r="AG397" s="10"/>
      <c r="AH397" s="13"/>
      <c r="AI397" s="9">
        <f t="shared" ref="AI397:AI402" si="885">AH397-AJ397</f>
        <v>0</v>
      </c>
      <c r="AJ397" s="10"/>
      <c r="AK397" s="13"/>
      <c r="AL397" s="9">
        <f t="shared" ref="AL397:AL402" si="886">AK397-AM397</f>
        <v>0</v>
      </c>
      <c r="AM397" s="10"/>
      <c r="AN397" s="13"/>
      <c r="AO397" s="9">
        <f t="shared" ref="AO397:AO402" si="887">AN397-AP397</f>
        <v>0</v>
      </c>
      <c r="AP397" s="10"/>
      <c r="AQ397" s="13"/>
      <c r="AR397" s="9">
        <f t="shared" ref="AR397:AR402" si="888">AQ397-AS397</f>
        <v>0</v>
      </c>
      <c r="AS397" s="10"/>
      <c r="AT397" s="13"/>
      <c r="AU397" s="9">
        <f t="shared" ref="AU397:AU402" si="889">AT397-AV397</f>
        <v>0</v>
      </c>
      <c r="AV397" s="10"/>
      <c r="AW397" s="13"/>
      <c r="AX397" s="9">
        <f t="shared" ref="AX397:AX402" si="890">AW397-AY397</f>
        <v>0</v>
      </c>
      <c r="AY397" s="10"/>
      <c r="AZ397" s="21"/>
      <c r="BA397" s="4" t="s">
        <v>34</v>
      </c>
    </row>
    <row r="398" spans="1:53">
      <c r="A398" s="609"/>
      <c r="B398" s="611"/>
      <c r="C398" s="613"/>
      <c r="D398" s="625"/>
      <c r="E398" s="617"/>
      <c r="F398" s="45" t="s">
        <v>35</v>
      </c>
      <c r="G398" s="13"/>
      <c r="H398" s="11">
        <f t="shared" si="876"/>
        <v>0</v>
      </c>
      <c r="I398" s="12"/>
      <c r="J398" s="13"/>
      <c r="K398" s="11">
        <f t="shared" si="877"/>
        <v>0</v>
      </c>
      <c r="L398" s="12"/>
      <c r="M398" s="13"/>
      <c r="N398" s="11">
        <f t="shared" si="878"/>
        <v>0</v>
      </c>
      <c r="O398" s="12"/>
      <c r="P398" s="13"/>
      <c r="Q398" s="11">
        <f t="shared" si="879"/>
        <v>0</v>
      </c>
      <c r="R398" s="12"/>
      <c r="S398" s="13"/>
      <c r="T398" s="11">
        <f t="shared" si="880"/>
        <v>0</v>
      </c>
      <c r="U398" s="12"/>
      <c r="V398" s="13"/>
      <c r="W398" s="11">
        <f t="shared" si="881"/>
        <v>0</v>
      </c>
      <c r="X398" s="12"/>
      <c r="Y398" s="13"/>
      <c r="Z398" s="11">
        <f t="shared" si="882"/>
        <v>0</v>
      </c>
      <c r="AA398" s="12"/>
      <c r="AB398" s="13"/>
      <c r="AC398" s="11">
        <f t="shared" si="883"/>
        <v>0</v>
      </c>
      <c r="AD398" s="12"/>
      <c r="AE398" s="13"/>
      <c r="AF398" s="11">
        <f t="shared" si="884"/>
        <v>0</v>
      </c>
      <c r="AG398" s="12"/>
      <c r="AH398" s="13"/>
      <c r="AI398" s="11">
        <f t="shared" si="885"/>
        <v>0</v>
      </c>
      <c r="AJ398" s="12"/>
      <c r="AK398" s="13"/>
      <c r="AL398" s="11">
        <f t="shared" si="886"/>
        <v>0</v>
      </c>
      <c r="AM398" s="12"/>
      <c r="AN398" s="13"/>
      <c r="AO398" s="11">
        <f t="shared" si="887"/>
        <v>0</v>
      </c>
      <c r="AP398" s="12"/>
      <c r="AQ398" s="13"/>
      <c r="AR398" s="11">
        <f t="shared" si="888"/>
        <v>0</v>
      </c>
      <c r="AS398" s="12"/>
      <c r="AT398" s="13"/>
      <c r="AU398" s="11">
        <f t="shared" si="889"/>
        <v>0</v>
      </c>
      <c r="AV398" s="12"/>
      <c r="AW398" s="13"/>
      <c r="AX398" s="11">
        <f t="shared" si="890"/>
        <v>0</v>
      </c>
      <c r="AY398" s="12"/>
      <c r="AZ398" s="3"/>
      <c r="BA398" s="55">
        <f>SUM(V397:V402,Y397:Y402,AB397:AB402,AE397:AE402,AH397:AH402,AK397:AK402,AZ397:AZ402)</f>
        <v>3896000</v>
      </c>
    </row>
    <row r="399" spans="1:53">
      <c r="A399" s="609"/>
      <c r="B399" s="611"/>
      <c r="C399" s="613"/>
      <c r="D399" s="625"/>
      <c r="E399" s="617"/>
      <c r="F399" s="45" t="s">
        <v>36</v>
      </c>
      <c r="G399" s="13"/>
      <c r="H399" s="11">
        <f t="shared" si="876"/>
        <v>0</v>
      </c>
      <c r="I399" s="12"/>
      <c r="J399" s="13"/>
      <c r="K399" s="11">
        <f t="shared" si="877"/>
        <v>0</v>
      </c>
      <c r="L399" s="12"/>
      <c r="M399" s="13"/>
      <c r="N399" s="11">
        <f t="shared" si="878"/>
        <v>0</v>
      </c>
      <c r="O399" s="12"/>
      <c r="P399" s="13"/>
      <c r="Q399" s="11">
        <f t="shared" si="879"/>
        <v>0</v>
      </c>
      <c r="R399" s="12"/>
      <c r="S399" s="13"/>
      <c r="T399" s="11">
        <f t="shared" si="880"/>
        <v>0</v>
      </c>
      <c r="U399" s="12"/>
      <c r="V399" s="13"/>
      <c r="W399" s="11">
        <f t="shared" si="881"/>
        <v>0</v>
      </c>
      <c r="X399" s="12"/>
      <c r="Y399" s="13"/>
      <c r="Z399" s="11">
        <f t="shared" si="882"/>
        <v>0</v>
      </c>
      <c r="AA399" s="12"/>
      <c r="AB399" s="13"/>
      <c r="AC399" s="11">
        <f t="shared" si="883"/>
        <v>0</v>
      </c>
      <c r="AD399" s="12"/>
      <c r="AE399" s="13"/>
      <c r="AF399" s="11">
        <f t="shared" si="884"/>
        <v>0</v>
      </c>
      <c r="AG399" s="12"/>
      <c r="AH399" s="13"/>
      <c r="AI399" s="11">
        <f t="shared" si="885"/>
        <v>0</v>
      </c>
      <c r="AJ399" s="12"/>
      <c r="AK399" s="13"/>
      <c r="AL399" s="11">
        <f t="shared" si="886"/>
        <v>0</v>
      </c>
      <c r="AM399" s="12"/>
      <c r="AN399" s="13"/>
      <c r="AO399" s="11">
        <f t="shared" si="887"/>
        <v>0</v>
      </c>
      <c r="AP399" s="12"/>
      <c r="AQ399" s="13"/>
      <c r="AR399" s="11">
        <f t="shared" si="888"/>
        <v>0</v>
      </c>
      <c r="AS399" s="12"/>
      <c r="AT399" s="13"/>
      <c r="AU399" s="11">
        <f t="shared" si="889"/>
        <v>0</v>
      </c>
      <c r="AV399" s="12"/>
      <c r="AW399" s="13"/>
      <c r="AX399" s="11">
        <f t="shared" si="890"/>
        <v>0</v>
      </c>
      <c r="AY399" s="12"/>
      <c r="AZ399" s="3"/>
      <c r="BA399" s="7" t="s">
        <v>37</v>
      </c>
    </row>
    <row r="400" spans="1:53">
      <c r="A400" s="609"/>
      <c r="B400" s="611"/>
      <c r="C400" s="613"/>
      <c r="D400" s="625"/>
      <c r="E400" s="617"/>
      <c r="F400" s="45" t="s">
        <v>38</v>
      </c>
      <c r="G400" s="13"/>
      <c r="H400" s="11">
        <f t="shared" si="876"/>
        <v>0</v>
      </c>
      <c r="I400" s="12"/>
      <c r="J400" s="13"/>
      <c r="K400" s="11">
        <f t="shared" si="877"/>
        <v>0</v>
      </c>
      <c r="L400" s="12"/>
      <c r="M400" s="13"/>
      <c r="N400" s="11">
        <f t="shared" si="878"/>
        <v>0</v>
      </c>
      <c r="O400" s="12"/>
      <c r="P400" s="13"/>
      <c r="Q400" s="11">
        <f t="shared" si="879"/>
        <v>0</v>
      </c>
      <c r="R400" s="12"/>
      <c r="S400" s="13"/>
      <c r="T400" s="11">
        <f t="shared" si="880"/>
        <v>0</v>
      </c>
      <c r="U400" s="12"/>
      <c r="V400" s="13"/>
      <c r="W400" s="11">
        <f t="shared" si="881"/>
        <v>0</v>
      </c>
      <c r="X400" s="12"/>
      <c r="Y400" s="13"/>
      <c r="Z400" s="11">
        <f t="shared" si="882"/>
        <v>0</v>
      </c>
      <c r="AA400" s="12"/>
      <c r="AB400" s="13"/>
      <c r="AC400" s="11">
        <f t="shared" si="883"/>
        <v>0</v>
      </c>
      <c r="AD400" s="12"/>
      <c r="AE400" s="13"/>
      <c r="AF400" s="11">
        <f t="shared" si="884"/>
        <v>0</v>
      </c>
      <c r="AG400" s="12"/>
      <c r="AH400" s="13"/>
      <c r="AI400" s="11">
        <f t="shared" si="885"/>
        <v>0</v>
      </c>
      <c r="AJ400" s="12"/>
      <c r="AK400" s="13"/>
      <c r="AL400" s="11">
        <f t="shared" si="886"/>
        <v>0</v>
      </c>
      <c r="AM400" s="12"/>
      <c r="AN400" s="13"/>
      <c r="AO400" s="11">
        <f t="shared" si="887"/>
        <v>0</v>
      </c>
      <c r="AP400" s="12"/>
      <c r="AQ400" s="13"/>
      <c r="AR400" s="11">
        <f t="shared" si="888"/>
        <v>0</v>
      </c>
      <c r="AS400" s="12"/>
      <c r="AT400" s="13"/>
      <c r="AU400" s="11">
        <f t="shared" si="889"/>
        <v>0</v>
      </c>
      <c r="AV400" s="12"/>
      <c r="AW400" s="13"/>
      <c r="AX400" s="11">
        <f t="shared" si="890"/>
        <v>0</v>
      </c>
      <c r="AY400" s="12"/>
      <c r="AZ400" s="3"/>
      <c r="BA400" s="55">
        <f>SUM(Z397:Z402,AC397:AC402,AF397:AF402,AI397:AI402,AL397:AL402)</f>
        <v>3896000</v>
      </c>
    </row>
    <row r="401" spans="1:53">
      <c r="A401" s="609"/>
      <c r="B401" s="611"/>
      <c r="C401" s="613"/>
      <c r="D401" s="625"/>
      <c r="E401" s="617"/>
      <c r="F401" s="45" t="s">
        <v>39</v>
      </c>
      <c r="G401" s="13"/>
      <c r="H401" s="11">
        <f t="shared" si="876"/>
        <v>0</v>
      </c>
      <c r="I401" s="12"/>
      <c r="J401" s="13"/>
      <c r="K401" s="11">
        <f t="shared" si="877"/>
        <v>0</v>
      </c>
      <c r="L401" s="12"/>
      <c r="M401" s="13"/>
      <c r="N401" s="11">
        <f t="shared" si="878"/>
        <v>0</v>
      </c>
      <c r="O401" s="12"/>
      <c r="P401" s="13"/>
      <c r="Q401" s="11">
        <f t="shared" si="879"/>
        <v>0</v>
      </c>
      <c r="R401" s="12"/>
      <c r="S401" s="13"/>
      <c r="T401" s="11">
        <f t="shared" si="880"/>
        <v>0</v>
      </c>
      <c r="U401" s="12"/>
      <c r="V401" s="13"/>
      <c r="W401" s="11">
        <f t="shared" si="881"/>
        <v>0</v>
      </c>
      <c r="X401" s="12"/>
      <c r="Y401" s="13"/>
      <c r="Z401" s="11">
        <f t="shared" si="882"/>
        <v>0</v>
      </c>
      <c r="AA401" s="12"/>
      <c r="AB401" s="13"/>
      <c r="AC401" s="11">
        <f t="shared" si="883"/>
        <v>0</v>
      </c>
      <c r="AD401" s="12"/>
      <c r="AE401" s="13"/>
      <c r="AF401" s="11">
        <f t="shared" si="884"/>
        <v>0</v>
      </c>
      <c r="AG401" s="12"/>
      <c r="AH401" s="13"/>
      <c r="AI401" s="11">
        <f t="shared" si="885"/>
        <v>0</v>
      </c>
      <c r="AJ401" s="12"/>
      <c r="AK401" s="13"/>
      <c r="AL401" s="11">
        <f t="shared" si="886"/>
        <v>0</v>
      </c>
      <c r="AM401" s="12"/>
      <c r="AN401" s="13"/>
      <c r="AO401" s="11">
        <f t="shared" si="887"/>
        <v>0</v>
      </c>
      <c r="AP401" s="12"/>
      <c r="AQ401" s="13"/>
      <c r="AR401" s="11">
        <f t="shared" si="888"/>
        <v>0</v>
      </c>
      <c r="AS401" s="12"/>
      <c r="AT401" s="13"/>
      <c r="AU401" s="11">
        <f t="shared" si="889"/>
        <v>0</v>
      </c>
      <c r="AV401" s="12"/>
      <c r="AW401" s="13"/>
      <c r="AX401" s="11">
        <f t="shared" si="890"/>
        <v>0</v>
      </c>
      <c r="AY401" s="12"/>
      <c r="AZ401" s="3"/>
      <c r="BA401" s="7" t="s">
        <v>40</v>
      </c>
    </row>
    <row r="402" spans="1:53">
      <c r="A402" s="733"/>
      <c r="B402" s="734"/>
      <c r="C402" s="735"/>
      <c r="D402" s="739"/>
      <c r="E402" s="737"/>
      <c r="F402" s="45" t="s">
        <v>42</v>
      </c>
      <c r="G402" s="13"/>
      <c r="H402" s="11">
        <f t="shared" si="876"/>
        <v>0</v>
      </c>
      <c r="I402" s="12"/>
      <c r="J402" s="13"/>
      <c r="K402" s="11">
        <f t="shared" si="877"/>
        <v>0</v>
      </c>
      <c r="L402" s="12"/>
      <c r="M402" s="13"/>
      <c r="N402" s="11">
        <f t="shared" si="878"/>
        <v>0</v>
      </c>
      <c r="O402" s="12"/>
      <c r="P402" s="13"/>
      <c r="Q402" s="11">
        <f t="shared" si="879"/>
        <v>0</v>
      </c>
      <c r="R402" s="12"/>
      <c r="S402" s="13"/>
      <c r="T402" s="11">
        <f t="shared" si="880"/>
        <v>0</v>
      </c>
      <c r="U402" s="12"/>
      <c r="V402" s="13"/>
      <c r="W402" s="11">
        <f t="shared" si="881"/>
        <v>0</v>
      </c>
      <c r="X402" s="12"/>
      <c r="Y402" s="13"/>
      <c r="Z402" s="11">
        <f t="shared" si="882"/>
        <v>0</v>
      </c>
      <c r="AA402" s="12"/>
      <c r="AB402" s="13"/>
      <c r="AC402" s="11">
        <f t="shared" si="883"/>
        <v>0</v>
      </c>
      <c r="AD402" s="12"/>
      <c r="AE402" s="13"/>
      <c r="AF402" s="11">
        <f t="shared" si="884"/>
        <v>0</v>
      </c>
      <c r="AG402" s="12"/>
      <c r="AH402" s="140"/>
      <c r="AI402" s="11">
        <f t="shared" si="885"/>
        <v>0</v>
      </c>
      <c r="AJ402" s="12"/>
      <c r="AK402" s="13">
        <v>3896000</v>
      </c>
      <c r="AL402" s="11">
        <f t="shared" si="886"/>
        <v>3896000</v>
      </c>
      <c r="AM402" s="12"/>
      <c r="AN402" s="13"/>
      <c r="AO402" s="11">
        <f t="shared" si="887"/>
        <v>0</v>
      </c>
      <c r="AP402" s="12"/>
      <c r="AQ402" s="13"/>
      <c r="AR402" s="11">
        <f t="shared" si="888"/>
        <v>0</v>
      </c>
      <c r="AS402" s="12"/>
      <c r="AT402" s="13"/>
      <c r="AU402" s="11">
        <f t="shared" si="889"/>
        <v>0</v>
      </c>
      <c r="AV402" s="12"/>
      <c r="AW402" s="13"/>
      <c r="AX402" s="11">
        <f t="shared" si="890"/>
        <v>0</v>
      </c>
      <c r="AY402" s="12"/>
      <c r="AZ402" s="3"/>
      <c r="BA402" s="55">
        <f>SUM(AA397:AA402,AD397:AD402,AG397:AG402,AJ397:AJ402,AM397:AM402)</f>
        <v>0</v>
      </c>
    </row>
    <row r="403" spans="1:53" ht="15" customHeight="1">
      <c r="A403" s="477" t="s">
        <v>24</v>
      </c>
      <c r="B403" s="467" t="s">
        <v>20</v>
      </c>
      <c r="C403" s="467" t="s">
        <v>21</v>
      </c>
      <c r="D403" s="467" t="s">
        <v>212</v>
      </c>
      <c r="E403" s="467" t="s">
        <v>23</v>
      </c>
      <c r="F403" s="480" t="s">
        <v>25</v>
      </c>
      <c r="G403" s="459" t="s">
        <v>26</v>
      </c>
      <c r="H403" s="449" t="s">
        <v>27</v>
      </c>
      <c r="I403" s="451" t="s">
        <v>28</v>
      </c>
      <c r="J403" s="459" t="s">
        <v>26</v>
      </c>
      <c r="K403" s="449" t="s">
        <v>27</v>
      </c>
      <c r="L403" s="451" t="s">
        <v>28</v>
      </c>
      <c r="M403" s="459" t="s">
        <v>26</v>
      </c>
      <c r="N403" s="449" t="s">
        <v>27</v>
      </c>
      <c r="O403" s="451" t="s">
        <v>28</v>
      </c>
      <c r="P403" s="459" t="s">
        <v>26</v>
      </c>
      <c r="Q403" s="449" t="s">
        <v>27</v>
      </c>
      <c r="R403" s="451" t="s">
        <v>28</v>
      </c>
      <c r="S403" s="459" t="s">
        <v>26</v>
      </c>
      <c r="T403" s="449" t="s">
        <v>27</v>
      </c>
      <c r="U403" s="451" t="s">
        <v>28</v>
      </c>
      <c r="V403" s="459" t="s">
        <v>26</v>
      </c>
      <c r="W403" s="449" t="s">
        <v>27</v>
      </c>
      <c r="X403" s="473" t="s">
        <v>28</v>
      </c>
      <c r="Y403" s="459" t="s">
        <v>26</v>
      </c>
      <c r="Z403" s="449" t="s">
        <v>27</v>
      </c>
      <c r="AA403" s="451" t="s">
        <v>28</v>
      </c>
      <c r="AB403" s="459" t="s">
        <v>26</v>
      </c>
      <c r="AC403" s="449" t="s">
        <v>27</v>
      </c>
      <c r="AD403" s="451" t="s">
        <v>28</v>
      </c>
      <c r="AE403" s="459" t="s">
        <v>26</v>
      </c>
      <c r="AF403" s="449" t="s">
        <v>27</v>
      </c>
      <c r="AG403" s="451" t="s">
        <v>28</v>
      </c>
      <c r="AH403" s="459" t="s">
        <v>26</v>
      </c>
      <c r="AI403" s="449" t="s">
        <v>27</v>
      </c>
      <c r="AJ403" s="451" t="s">
        <v>28</v>
      </c>
      <c r="AK403" s="459" t="s">
        <v>26</v>
      </c>
      <c r="AL403" s="449" t="s">
        <v>27</v>
      </c>
      <c r="AM403" s="451" t="s">
        <v>28</v>
      </c>
      <c r="AN403" s="459" t="s">
        <v>26</v>
      </c>
      <c r="AO403" s="449" t="s">
        <v>27</v>
      </c>
      <c r="AP403" s="451" t="s">
        <v>28</v>
      </c>
      <c r="AQ403" s="459" t="s">
        <v>26</v>
      </c>
      <c r="AR403" s="449" t="s">
        <v>27</v>
      </c>
      <c r="AS403" s="451" t="s">
        <v>28</v>
      </c>
      <c r="AT403" s="459" t="s">
        <v>26</v>
      </c>
      <c r="AU403" s="449" t="s">
        <v>27</v>
      </c>
      <c r="AV403" s="451" t="s">
        <v>28</v>
      </c>
      <c r="AW403" s="459" t="s">
        <v>26</v>
      </c>
      <c r="AX403" s="449" t="s">
        <v>27</v>
      </c>
      <c r="AY403" s="451" t="s">
        <v>28</v>
      </c>
      <c r="AZ403" s="475" t="s">
        <v>26</v>
      </c>
      <c r="BA403" s="482" t="s">
        <v>29</v>
      </c>
    </row>
    <row r="404" spans="1:53" ht="15" customHeight="1">
      <c r="A404" s="626" t="s">
        <v>215</v>
      </c>
      <c r="B404" s="610" t="s">
        <v>437</v>
      </c>
      <c r="C404" s="612">
        <v>163</v>
      </c>
      <c r="D404" s="624" t="s">
        <v>438</v>
      </c>
      <c r="E404" s="628" t="s">
        <v>439</v>
      </c>
      <c r="F404" s="75" t="s">
        <v>33</v>
      </c>
      <c r="G404" s="78"/>
      <c r="H404" s="64">
        <f t="shared" ref="H404:H409" si="891">G404-I404</f>
        <v>0</v>
      </c>
      <c r="I404" s="79"/>
      <c r="J404" s="78"/>
      <c r="K404" s="64">
        <f t="shared" ref="K404:K409" si="892">J404-L404</f>
        <v>0</v>
      </c>
      <c r="L404" s="79"/>
      <c r="M404" s="78"/>
      <c r="N404" s="64">
        <f t="shared" ref="N404:N409" si="893">M404-O404</f>
        <v>0</v>
      </c>
      <c r="O404" s="79"/>
      <c r="P404" s="78"/>
      <c r="Q404" s="64">
        <f t="shared" ref="Q404:Q409" si="894">P404-R404</f>
        <v>0</v>
      </c>
      <c r="R404" s="79"/>
      <c r="S404" s="78"/>
      <c r="T404" s="64">
        <f t="shared" ref="T404:T409" si="895">S404-U404</f>
        <v>0</v>
      </c>
      <c r="U404" s="79"/>
      <c r="V404" s="78"/>
      <c r="W404" s="64">
        <f t="shared" ref="W404:W409" si="896">V404-X404</f>
        <v>0</v>
      </c>
      <c r="X404" s="93"/>
      <c r="Y404" s="78"/>
      <c r="Z404" s="64">
        <f t="shared" ref="Z404:Z410" si="897">Y404-AA404</f>
        <v>0</v>
      </c>
      <c r="AA404" s="79"/>
      <c r="AB404" s="78"/>
      <c r="AC404" s="64">
        <f t="shared" ref="AC404:AC408" si="898">AB404-AD404</f>
        <v>0</v>
      </c>
      <c r="AD404" s="79"/>
      <c r="AE404" s="78"/>
      <c r="AF404" s="64">
        <f t="shared" ref="AF404:AF409" si="899">AE404-AG404</f>
        <v>0</v>
      </c>
      <c r="AG404" s="79"/>
      <c r="AH404" s="78"/>
      <c r="AI404" s="64">
        <f t="shared" ref="AI404:AI409" si="900">AH404-AJ404</f>
        <v>0</v>
      </c>
      <c r="AJ404" s="79"/>
      <c r="AK404" s="78"/>
      <c r="AL404" s="64">
        <f t="shared" ref="AL404:AL409" si="901">AK404-AM404</f>
        <v>0</v>
      </c>
      <c r="AM404" s="79"/>
      <c r="AN404" s="78"/>
      <c r="AO404" s="64">
        <f t="shared" ref="AO404:AO409" si="902">AN404-AP404</f>
        <v>0</v>
      </c>
      <c r="AP404" s="79"/>
      <c r="AQ404" s="78"/>
      <c r="AR404" s="64">
        <f t="shared" ref="AR404:AR409" si="903">AQ404-AS404</f>
        <v>0</v>
      </c>
      <c r="AS404" s="79"/>
      <c r="AT404" s="78"/>
      <c r="AU404" s="64">
        <f t="shared" ref="AU404:AU409" si="904">AT404-AV404</f>
        <v>0</v>
      </c>
      <c r="AV404" s="79"/>
      <c r="AW404" s="78"/>
      <c r="AX404" s="64">
        <f t="shared" ref="AX404:AX409" si="905">AW404-AY404</f>
        <v>0</v>
      </c>
      <c r="AY404" s="79"/>
      <c r="AZ404" s="76"/>
      <c r="BA404" s="66" t="s">
        <v>34</v>
      </c>
    </row>
    <row r="405" spans="1:53">
      <c r="A405" s="627"/>
      <c r="B405" s="611"/>
      <c r="C405" s="613"/>
      <c r="D405" s="625"/>
      <c r="E405" s="629"/>
      <c r="F405" s="75" t="s">
        <v>35</v>
      </c>
      <c r="G405" s="78"/>
      <c r="H405" s="64">
        <f t="shared" si="891"/>
        <v>0</v>
      </c>
      <c r="I405" s="79"/>
      <c r="J405" s="78"/>
      <c r="K405" s="64">
        <f t="shared" si="892"/>
        <v>0</v>
      </c>
      <c r="L405" s="79"/>
      <c r="M405" s="78"/>
      <c r="N405" s="64">
        <f t="shared" si="893"/>
        <v>0</v>
      </c>
      <c r="O405" s="79"/>
      <c r="P405" s="78"/>
      <c r="Q405" s="64">
        <f t="shared" si="894"/>
        <v>0</v>
      </c>
      <c r="R405" s="79"/>
      <c r="S405" s="78"/>
      <c r="T405" s="64">
        <f t="shared" si="895"/>
        <v>0</v>
      </c>
      <c r="U405" s="79"/>
      <c r="V405" s="78"/>
      <c r="W405" s="64">
        <f t="shared" si="896"/>
        <v>0</v>
      </c>
      <c r="X405" s="93"/>
      <c r="Y405" s="78"/>
      <c r="Z405" s="64">
        <f t="shared" si="897"/>
        <v>0</v>
      </c>
      <c r="AA405" s="79"/>
      <c r="AB405" s="78"/>
      <c r="AC405" s="64">
        <f t="shared" si="898"/>
        <v>0</v>
      </c>
      <c r="AD405" s="79"/>
      <c r="AE405" s="78"/>
      <c r="AF405" s="64">
        <f t="shared" si="899"/>
        <v>0</v>
      </c>
      <c r="AG405" s="79"/>
      <c r="AH405" s="78"/>
      <c r="AI405" s="64">
        <f t="shared" si="900"/>
        <v>0</v>
      </c>
      <c r="AJ405" s="79"/>
      <c r="AK405" s="78"/>
      <c r="AL405" s="64">
        <f t="shared" si="901"/>
        <v>0</v>
      </c>
      <c r="AM405" s="79"/>
      <c r="AN405" s="78"/>
      <c r="AO405" s="64">
        <f t="shared" si="902"/>
        <v>0</v>
      </c>
      <c r="AP405" s="79"/>
      <c r="AQ405" s="78"/>
      <c r="AR405" s="64">
        <f t="shared" si="903"/>
        <v>0</v>
      </c>
      <c r="AS405" s="79"/>
      <c r="AT405" s="78"/>
      <c r="AU405" s="64">
        <f t="shared" si="904"/>
        <v>0</v>
      </c>
      <c r="AV405" s="79"/>
      <c r="AW405" s="78"/>
      <c r="AX405" s="64">
        <f t="shared" si="905"/>
        <v>0</v>
      </c>
      <c r="AY405" s="79"/>
      <c r="AZ405" s="76"/>
      <c r="BA405" s="67">
        <f>SUM(G404:G410,J404:J410,M404:M410,P404:P410,S404:S410,V404:V410,Y404:Y410,AB404:AB410,AE404:AE410,AH404:AH410,AK404:AK410,AZ404:AZ410,AN404:AN410,AQ404:AQ410)</f>
        <v>21729715</v>
      </c>
    </row>
    <row r="406" spans="1:53">
      <c r="A406" s="627"/>
      <c r="B406" s="611"/>
      <c r="C406" s="613"/>
      <c r="D406" s="625"/>
      <c r="E406" s="629"/>
      <c r="F406" s="75" t="s">
        <v>36</v>
      </c>
      <c r="G406" s="78"/>
      <c r="H406" s="64">
        <f t="shared" si="891"/>
        <v>0</v>
      </c>
      <c r="I406" s="79"/>
      <c r="J406" s="78"/>
      <c r="K406" s="64">
        <f t="shared" si="892"/>
        <v>0</v>
      </c>
      <c r="L406" s="79"/>
      <c r="M406" s="78"/>
      <c r="N406" s="64">
        <f t="shared" si="893"/>
        <v>0</v>
      </c>
      <c r="O406" s="79"/>
      <c r="P406" s="78"/>
      <c r="Q406" s="64">
        <f t="shared" si="894"/>
        <v>0</v>
      </c>
      <c r="R406" s="79"/>
      <c r="S406" s="78"/>
      <c r="T406" s="64">
        <f t="shared" si="895"/>
        <v>0</v>
      </c>
      <c r="U406" s="79"/>
      <c r="V406" s="78"/>
      <c r="W406" s="64">
        <f t="shared" si="896"/>
        <v>0</v>
      </c>
      <c r="X406" s="93"/>
      <c r="Y406" s="78"/>
      <c r="Z406" s="64">
        <f t="shared" si="897"/>
        <v>0</v>
      </c>
      <c r="AA406" s="79"/>
      <c r="AB406" s="78"/>
      <c r="AC406" s="64">
        <f t="shared" si="898"/>
        <v>0</v>
      </c>
      <c r="AD406" s="79"/>
      <c r="AE406" s="78"/>
      <c r="AF406" s="64">
        <f t="shared" si="899"/>
        <v>0</v>
      </c>
      <c r="AG406" s="79"/>
      <c r="AH406" s="78"/>
      <c r="AI406" s="64">
        <f t="shared" si="900"/>
        <v>0</v>
      </c>
      <c r="AJ406" s="79"/>
      <c r="AK406" s="78"/>
      <c r="AL406" s="64">
        <f t="shared" si="901"/>
        <v>0</v>
      </c>
      <c r="AM406" s="79"/>
      <c r="AN406" s="78"/>
      <c r="AO406" s="64">
        <f t="shared" si="902"/>
        <v>0</v>
      </c>
      <c r="AP406" s="79"/>
      <c r="AQ406" s="78"/>
      <c r="AR406" s="64">
        <f t="shared" si="903"/>
        <v>0</v>
      </c>
      <c r="AS406" s="79"/>
      <c r="AT406" s="78"/>
      <c r="AU406" s="64">
        <f t="shared" si="904"/>
        <v>0</v>
      </c>
      <c r="AV406" s="79"/>
      <c r="AW406" s="78"/>
      <c r="AX406" s="64">
        <f t="shared" si="905"/>
        <v>0</v>
      </c>
      <c r="AY406" s="79"/>
      <c r="AZ406" s="76"/>
      <c r="BA406" s="68" t="s">
        <v>37</v>
      </c>
    </row>
    <row r="407" spans="1:53">
      <c r="A407" s="627"/>
      <c r="B407" s="611"/>
      <c r="C407" s="613"/>
      <c r="D407" s="625"/>
      <c r="E407" s="629"/>
      <c r="F407" s="75" t="s">
        <v>38</v>
      </c>
      <c r="G407" s="78"/>
      <c r="H407" s="64">
        <f t="shared" si="891"/>
        <v>0</v>
      </c>
      <c r="I407" s="79"/>
      <c r="J407" s="78"/>
      <c r="K407" s="64">
        <f t="shared" si="892"/>
        <v>0</v>
      </c>
      <c r="L407" s="79"/>
      <c r="M407" s="78"/>
      <c r="N407" s="64">
        <f t="shared" si="893"/>
        <v>0</v>
      </c>
      <c r="O407" s="79"/>
      <c r="P407" s="78"/>
      <c r="Q407" s="64">
        <f t="shared" si="894"/>
        <v>0</v>
      </c>
      <c r="R407" s="79"/>
      <c r="S407" s="78"/>
      <c r="T407" s="64">
        <f t="shared" si="895"/>
        <v>0</v>
      </c>
      <c r="U407" s="79"/>
      <c r="V407" s="78"/>
      <c r="W407" s="64">
        <f t="shared" si="896"/>
        <v>0</v>
      </c>
      <c r="X407" s="93"/>
      <c r="Y407" s="80"/>
      <c r="Z407" s="64">
        <f t="shared" si="897"/>
        <v>0</v>
      </c>
      <c r="AA407" s="79"/>
      <c r="AB407" s="78"/>
      <c r="AC407" s="64">
        <f t="shared" si="898"/>
        <v>0</v>
      </c>
      <c r="AD407" s="79"/>
      <c r="AE407" s="78"/>
      <c r="AF407" s="64">
        <f t="shared" si="899"/>
        <v>0</v>
      </c>
      <c r="AG407" s="79"/>
      <c r="AH407" s="78"/>
      <c r="AI407" s="64">
        <f t="shared" si="900"/>
        <v>0</v>
      </c>
      <c r="AJ407" s="79"/>
      <c r="AK407" s="78"/>
      <c r="AL407" s="64">
        <f t="shared" si="901"/>
        <v>0</v>
      </c>
      <c r="AM407" s="79"/>
      <c r="AN407" s="78"/>
      <c r="AO407" s="64">
        <f t="shared" si="902"/>
        <v>0</v>
      </c>
      <c r="AP407" s="79"/>
      <c r="AQ407" s="78"/>
      <c r="AR407" s="64">
        <f t="shared" si="903"/>
        <v>0</v>
      </c>
      <c r="AS407" s="79"/>
      <c r="AT407" s="78"/>
      <c r="AU407" s="64">
        <f t="shared" si="904"/>
        <v>0</v>
      </c>
      <c r="AV407" s="79"/>
      <c r="AW407" s="78"/>
      <c r="AX407" s="64">
        <f t="shared" si="905"/>
        <v>0</v>
      </c>
      <c r="AY407" s="79"/>
      <c r="AZ407" s="76"/>
      <c r="BA407" s="67">
        <f>SUM(H404:H410,K404:K410,N404:N410,Q404:Q410,T404:T410,W404:W410,Z404:Z410,AC404:AC410,AF404:AF410,AI404:AI410,AL404:AL410,AO404:AO410,AR404:AR410)</f>
        <v>0</v>
      </c>
    </row>
    <row r="408" spans="1:53">
      <c r="A408" s="627"/>
      <c r="B408" s="611"/>
      <c r="C408" s="613"/>
      <c r="D408" s="625"/>
      <c r="E408" s="629"/>
      <c r="F408" s="75" t="s">
        <v>39</v>
      </c>
      <c r="G408" s="78"/>
      <c r="H408" s="64">
        <f t="shared" si="891"/>
        <v>0</v>
      </c>
      <c r="I408" s="79"/>
      <c r="J408" s="78"/>
      <c r="K408" s="64">
        <f t="shared" si="892"/>
        <v>0</v>
      </c>
      <c r="L408" s="79"/>
      <c r="M408" s="78"/>
      <c r="N408" s="64">
        <f t="shared" si="893"/>
        <v>0</v>
      </c>
      <c r="O408" s="79"/>
      <c r="P408" s="78"/>
      <c r="Q408" s="64">
        <f t="shared" si="894"/>
        <v>0</v>
      </c>
      <c r="R408" s="79"/>
      <c r="S408" s="78"/>
      <c r="T408" s="64">
        <f t="shared" si="895"/>
        <v>0</v>
      </c>
      <c r="U408" s="79"/>
      <c r="V408" s="78"/>
      <c r="W408" s="64">
        <f t="shared" si="896"/>
        <v>0</v>
      </c>
      <c r="X408" s="93"/>
      <c r="Y408" s="80"/>
      <c r="Z408" s="159">
        <f t="shared" si="897"/>
        <v>0</v>
      </c>
      <c r="AA408" s="79"/>
      <c r="AB408" s="78">
        <v>2800000</v>
      </c>
      <c r="AC408" s="64">
        <f t="shared" si="898"/>
        <v>0</v>
      </c>
      <c r="AD408" s="79">
        <v>2800000</v>
      </c>
      <c r="AE408" s="78"/>
      <c r="AF408" s="64">
        <f t="shared" si="899"/>
        <v>0</v>
      </c>
      <c r="AG408" s="79"/>
      <c r="AH408" s="78"/>
      <c r="AI408" s="64">
        <f t="shared" si="900"/>
        <v>0</v>
      </c>
      <c r="AJ408" s="79"/>
      <c r="AK408" s="78"/>
      <c r="AL408" s="64">
        <f t="shared" si="901"/>
        <v>0</v>
      </c>
      <c r="AM408" s="79"/>
      <c r="AN408" s="78"/>
      <c r="AO408" s="64">
        <f t="shared" si="902"/>
        <v>0</v>
      </c>
      <c r="AP408" s="79"/>
      <c r="AQ408" s="78"/>
      <c r="AR408" s="64">
        <f t="shared" si="903"/>
        <v>0</v>
      </c>
      <c r="AS408" s="79"/>
      <c r="AT408" s="78"/>
      <c r="AU408" s="64">
        <f t="shared" si="904"/>
        <v>0</v>
      </c>
      <c r="AV408" s="79"/>
      <c r="AW408" s="78"/>
      <c r="AX408" s="64">
        <f t="shared" si="905"/>
        <v>0</v>
      </c>
      <c r="AY408" s="79"/>
      <c r="AZ408" s="76"/>
      <c r="BA408" s="68" t="s">
        <v>40</v>
      </c>
    </row>
    <row r="409" spans="1:53">
      <c r="A409" s="627"/>
      <c r="B409" s="611"/>
      <c r="C409" s="613"/>
      <c r="D409" s="625"/>
      <c r="E409" s="629"/>
      <c r="F409" s="75" t="s">
        <v>42</v>
      </c>
      <c r="G409" s="78"/>
      <c r="H409" s="64">
        <f t="shared" si="891"/>
        <v>0</v>
      </c>
      <c r="I409" s="79"/>
      <c r="J409" s="78"/>
      <c r="K409" s="64">
        <f t="shared" si="892"/>
        <v>0</v>
      </c>
      <c r="L409" s="79"/>
      <c r="M409" s="78"/>
      <c r="N409" s="64">
        <f t="shared" si="893"/>
        <v>0</v>
      </c>
      <c r="O409" s="79"/>
      <c r="P409" s="78"/>
      <c r="Q409" s="64">
        <f t="shared" si="894"/>
        <v>0</v>
      </c>
      <c r="R409" s="79"/>
      <c r="S409" s="78"/>
      <c r="T409" s="64">
        <f t="shared" si="895"/>
        <v>0</v>
      </c>
      <c r="U409" s="79"/>
      <c r="V409" s="78"/>
      <c r="W409" s="64">
        <f t="shared" si="896"/>
        <v>0</v>
      </c>
      <c r="X409" s="93"/>
      <c r="Y409" s="80"/>
      <c r="Z409" s="159">
        <f t="shared" si="897"/>
        <v>0</v>
      </c>
      <c r="AA409" s="93"/>
      <c r="AB409" s="78"/>
      <c r="AC409" s="64">
        <f>AB409-AD409</f>
        <v>0</v>
      </c>
      <c r="AD409" s="79"/>
      <c r="AE409" s="131"/>
      <c r="AF409" s="132">
        <f t="shared" si="899"/>
        <v>0</v>
      </c>
      <c r="AG409" s="79"/>
      <c r="AH409" s="131">
        <v>18929715</v>
      </c>
      <c r="AI409" s="132">
        <f t="shared" si="900"/>
        <v>0</v>
      </c>
      <c r="AJ409" s="133">
        <v>18929715</v>
      </c>
      <c r="AK409" s="78"/>
      <c r="AL409" s="64">
        <f t="shared" si="901"/>
        <v>0</v>
      </c>
      <c r="AM409" s="79"/>
      <c r="AN409" s="78"/>
      <c r="AO409" s="64">
        <f t="shared" si="902"/>
        <v>0</v>
      </c>
      <c r="AP409" s="79"/>
      <c r="AQ409" s="78"/>
      <c r="AR409" s="64">
        <f t="shared" si="903"/>
        <v>0</v>
      </c>
      <c r="AS409" s="79"/>
      <c r="AT409" s="78"/>
      <c r="AU409" s="64">
        <f t="shared" si="904"/>
        <v>0</v>
      </c>
      <c r="AV409" s="79"/>
      <c r="AW409" s="78"/>
      <c r="AX409" s="64">
        <f t="shared" si="905"/>
        <v>0</v>
      </c>
      <c r="AY409" s="79"/>
      <c r="AZ409" s="76"/>
      <c r="BA409" s="67">
        <f>SUM(I404:I410,L404:L410,O404:O410,R404:R410,U404:U410,X404:X410,AA404:AA410,AD404:AD410,AG404:AG410,AJ404:AJ410,AM404:AM410,AP404:AP410,AS404:AS410)</f>
        <v>21729715</v>
      </c>
    </row>
    <row r="410" spans="1:53">
      <c r="A410" s="738"/>
      <c r="B410" s="734"/>
      <c r="C410" s="735"/>
      <c r="D410" s="739"/>
      <c r="E410" s="740"/>
      <c r="F410" s="75" t="s">
        <v>67</v>
      </c>
      <c r="G410" s="78"/>
      <c r="H410" s="64"/>
      <c r="I410" s="79"/>
      <c r="J410" s="78"/>
      <c r="K410" s="64"/>
      <c r="L410" s="79"/>
      <c r="M410" s="78"/>
      <c r="N410" s="64"/>
      <c r="O410" s="79"/>
      <c r="P410" s="78"/>
      <c r="Q410" s="64"/>
      <c r="R410" s="79"/>
      <c r="S410" s="78"/>
      <c r="T410" s="64">
        <v>0</v>
      </c>
      <c r="U410" s="79"/>
      <c r="V410" s="145"/>
      <c r="W410" s="146">
        <f t="shared" ref="W410" si="906">V410-X410</f>
        <v>0</v>
      </c>
      <c r="X410" s="147"/>
      <c r="Y410" s="80"/>
      <c r="Z410" s="159">
        <f t="shared" si="897"/>
        <v>0</v>
      </c>
      <c r="AA410" s="147"/>
      <c r="AB410" s="131"/>
      <c r="AC410" s="132">
        <f>AB410-AD410</f>
        <v>0</v>
      </c>
      <c r="AD410" s="79"/>
      <c r="AE410" s="78"/>
      <c r="AF410" s="64"/>
      <c r="AG410" s="79"/>
      <c r="AH410" s="78"/>
      <c r="AI410" s="64"/>
      <c r="AJ410" s="79"/>
      <c r="AK410" s="78"/>
      <c r="AL410" s="64"/>
      <c r="AM410" s="79"/>
      <c r="AN410" s="78"/>
      <c r="AO410" s="64"/>
      <c r="AP410" s="79"/>
      <c r="AQ410" s="78"/>
      <c r="AR410" s="64"/>
      <c r="AS410" s="79"/>
      <c r="AT410" s="78"/>
      <c r="AU410" s="64"/>
      <c r="AV410" s="79"/>
      <c r="AW410" s="78"/>
      <c r="AX410" s="64"/>
      <c r="AY410" s="79"/>
      <c r="AZ410" s="76"/>
      <c r="BA410" s="67"/>
    </row>
    <row r="411" spans="1:53" ht="15" customHeight="1">
      <c r="A411" s="477" t="s">
        <v>24</v>
      </c>
      <c r="B411" s="467" t="s">
        <v>20</v>
      </c>
      <c r="C411" s="467" t="s">
        <v>21</v>
      </c>
      <c r="D411" s="467" t="s">
        <v>212</v>
      </c>
      <c r="E411" s="467" t="s">
        <v>23</v>
      </c>
      <c r="F411" s="480" t="s">
        <v>25</v>
      </c>
      <c r="G411" s="459" t="s">
        <v>26</v>
      </c>
      <c r="H411" s="449" t="s">
        <v>27</v>
      </c>
      <c r="I411" s="451" t="s">
        <v>28</v>
      </c>
      <c r="J411" s="459" t="s">
        <v>26</v>
      </c>
      <c r="K411" s="449" t="s">
        <v>27</v>
      </c>
      <c r="L411" s="451" t="s">
        <v>28</v>
      </c>
      <c r="M411" s="459" t="s">
        <v>26</v>
      </c>
      <c r="N411" s="449" t="s">
        <v>27</v>
      </c>
      <c r="O411" s="451" t="s">
        <v>28</v>
      </c>
      <c r="P411" s="459" t="s">
        <v>26</v>
      </c>
      <c r="Q411" s="449" t="s">
        <v>27</v>
      </c>
      <c r="R411" s="451" t="s">
        <v>28</v>
      </c>
      <c r="S411" s="459" t="s">
        <v>26</v>
      </c>
      <c r="T411" s="449" t="s">
        <v>27</v>
      </c>
      <c r="U411" s="451" t="s">
        <v>28</v>
      </c>
      <c r="V411" s="459" t="s">
        <v>26</v>
      </c>
      <c r="W411" s="449" t="s">
        <v>27</v>
      </c>
      <c r="X411" s="473" t="s">
        <v>28</v>
      </c>
      <c r="Y411" s="459" t="s">
        <v>26</v>
      </c>
      <c r="Z411" s="449" t="s">
        <v>27</v>
      </c>
      <c r="AA411" s="451" t="s">
        <v>28</v>
      </c>
      <c r="AB411" s="459" t="s">
        <v>26</v>
      </c>
      <c r="AC411" s="449" t="s">
        <v>27</v>
      </c>
      <c r="AD411" s="451" t="s">
        <v>28</v>
      </c>
      <c r="AE411" s="459" t="s">
        <v>26</v>
      </c>
      <c r="AF411" s="449" t="s">
        <v>27</v>
      </c>
      <c r="AG411" s="451" t="s">
        <v>28</v>
      </c>
      <c r="AH411" s="459" t="s">
        <v>26</v>
      </c>
      <c r="AI411" s="449" t="s">
        <v>27</v>
      </c>
      <c r="AJ411" s="451" t="s">
        <v>28</v>
      </c>
      <c r="AK411" s="459" t="s">
        <v>26</v>
      </c>
      <c r="AL411" s="449" t="s">
        <v>27</v>
      </c>
      <c r="AM411" s="451" t="s">
        <v>28</v>
      </c>
      <c r="AN411" s="459" t="s">
        <v>26</v>
      </c>
      <c r="AO411" s="449" t="s">
        <v>27</v>
      </c>
      <c r="AP411" s="451" t="s">
        <v>28</v>
      </c>
      <c r="AQ411" s="459" t="s">
        <v>26</v>
      </c>
      <c r="AR411" s="449" t="s">
        <v>27</v>
      </c>
      <c r="AS411" s="451" t="s">
        <v>28</v>
      </c>
      <c r="AT411" s="459" t="s">
        <v>26</v>
      </c>
      <c r="AU411" s="449" t="s">
        <v>27</v>
      </c>
      <c r="AV411" s="451" t="s">
        <v>28</v>
      </c>
      <c r="AW411" s="459" t="s">
        <v>26</v>
      </c>
      <c r="AX411" s="449" t="s">
        <v>27</v>
      </c>
      <c r="AY411" s="451" t="s">
        <v>28</v>
      </c>
      <c r="AZ411" s="475" t="s">
        <v>26</v>
      </c>
      <c r="BA411" s="482" t="s">
        <v>29</v>
      </c>
    </row>
    <row r="412" spans="1:53" ht="15" customHeight="1">
      <c r="A412" s="626" t="s">
        <v>215</v>
      </c>
      <c r="B412" s="610" t="s">
        <v>440</v>
      </c>
      <c r="C412" s="612">
        <v>1338</v>
      </c>
      <c r="D412" s="624" t="s">
        <v>441</v>
      </c>
      <c r="E412" s="628" t="s">
        <v>442</v>
      </c>
      <c r="F412" s="75" t="s">
        <v>33</v>
      </c>
      <c r="G412" s="78"/>
      <c r="H412" s="64">
        <f t="shared" ref="H412:H417" si="907">G412-I412</f>
        <v>0</v>
      </c>
      <c r="I412" s="79"/>
      <c r="J412" s="78"/>
      <c r="K412" s="64">
        <f t="shared" ref="K412:K417" si="908">J412-L412</f>
        <v>0</v>
      </c>
      <c r="L412" s="79"/>
      <c r="M412" s="78"/>
      <c r="N412" s="64">
        <f t="shared" ref="N412:N417" si="909">M412-O412</f>
        <v>0</v>
      </c>
      <c r="O412" s="79"/>
      <c r="P412" s="78"/>
      <c r="Q412" s="64">
        <f t="shared" ref="Q412:Q417" si="910">P412-R412</f>
        <v>0</v>
      </c>
      <c r="R412" s="79"/>
      <c r="S412" s="78"/>
      <c r="T412" s="64">
        <f t="shared" ref="T412:T417" si="911">S412-U412</f>
        <v>0</v>
      </c>
      <c r="U412" s="79"/>
      <c r="V412" s="78"/>
      <c r="W412" s="64">
        <f t="shared" ref="W412:W417" si="912">V412-X412</f>
        <v>0</v>
      </c>
      <c r="X412" s="93"/>
      <c r="Y412" s="78"/>
      <c r="Z412" s="64">
        <f t="shared" ref="Z412:Z417" si="913">Y412-AA412</f>
        <v>0</v>
      </c>
      <c r="AA412" s="79"/>
      <c r="AB412" s="78"/>
      <c r="AC412" s="64">
        <f t="shared" ref="AC412:AC417" si="914">AB412-AD412</f>
        <v>0</v>
      </c>
      <c r="AD412" s="79"/>
      <c r="AE412" s="78"/>
      <c r="AF412" s="64">
        <f t="shared" ref="AF412:AF417" si="915">AE412-AG412</f>
        <v>0</v>
      </c>
      <c r="AG412" s="79"/>
      <c r="AH412" s="78"/>
      <c r="AI412" s="64">
        <f t="shared" ref="AI412:AI417" si="916">AH412-AJ412</f>
        <v>0</v>
      </c>
      <c r="AJ412" s="79"/>
      <c r="AK412" s="78"/>
      <c r="AL412" s="64">
        <f t="shared" ref="AL412:AL417" si="917">AK412-AM412</f>
        <v>0</v>
      </c>
      <c r="AM412" s="79"/>
      <c r="AN412" s="78"/>
      <c r="AO412" s="64">
        <f t="shared" ref="AO412:AO417" si="918">AN412-AP412</f>
        <v>0</v>
      </c>
      <c r="AP412" s="79"/>
      <c r="AQ412" s="78"/>
      <c r="AR412" s="64">
        <f t="shared" ref="AR412:AR417" si="919">AQ412-AS412</f>
        <v>0</v>
      </c>
      <c r="AS412" s="79"/>
      <c r="AT412" s="78"/>
      <c r="AU412" s="64">
        <f t="shared" ref="AU412:AU417" si="920">AT412-AV412</f>
        <v>0</v>
      </c>
      <c r="AV412" s="79"/>
      <c r="AW412" s="78"/>
      <c r="AX412" s="64">
        <f t="shared" ref="AX412:AX417" si="921">AW412-AY412</f>
        <v>0</v>
      </c>
      <c r="AY412" s="79"/>
      <c r="AZ412" s="76"/>
      <c r="BA412" s="66" t="s">
        <v>34</v>
      </c>
    </row>
    <row r="413" spans="1:53">
      <c r="A413" s="627"/>
      <c r="B413" s="611"/>
      <c r="C413" s="613"/>
      <c r="D413" s="625"/>
      <c r="E413" s="629"/>
      <c r="F413" s="75" t="s">
        <v>35</v>
      </c>
      <c r="G413" s="78"/>
      <c r="H413" s="64">
        <f t="shared" si="907"/>
        <v>0</v>
      </c>
      <c r="I413" s="79"/>
      <c r="J413" s="78"/>
      <c r="K413" s="64">
        <f t="shared" si="908"/>
        <v>0</v>
      </c>
      <c r="L413" s="79"/>
      <c r="M413" s="78"/>
      <c r="N413" s="64">
        <f t="shared" si="909"/>
        <v>0</v>
      </c>
      <c r="O413" s="79"/>
      <c r="P413" s="78"/>
      <c r="Q413" s="64">
        <f t="shared" si="910"/>
        <v>0</v>
      </c>
      <c r="R413" s="79"/>
      <c r="S413" s="78"/>
      <c r="T413" s="64">
        <f t="shared" si="911"/>
        <v>0</v>
      </c>
      <c r="U413" s="79"/>
      <c r="V413" s="78"/>
      <c r="W413" s="64">
        <f t="shared" si="912"/>
        <v>0</v>
      </c>
      <c r="X413" s="93"/>
      <c r="Y413" s="78"/>
      <c r="Z413" s="64">
        <f t="shared" si="913"/>
        <v>0</v>
      </c>
      <c r="AA413" s="79"/>
      <c r="AB413" s="78"/>
      <c r="AC413" s="64">
        <f t="shared" si="914"/>
        <v>0</v>
      </c>
      <c r="AD413" s="79"/>
      <c r="AE413" s="78"/>
      <c r="AF413" s="64">
        <f t="shared" si="915"/>
        <v>0</v>
      </c>
      <c r="AG413" s="79"/>
      <c r="AH413" s="78"/>
      <c r="AI413" s="64">
        <f t="shared" si="916"/>
        <v>0</v>
      </c>
      <c r="AJ413" s="79"/>
      <c r="AK413" s="78"/>
      <c r="AL413" s="64">
        <f t="shared" si="917"/>
        <v>0</v>
      </c>
      <c r="AM413" s="79"/>
      <c r="AN413" s="78"/>
      <c r="AO413" s="64">
        <f t="shared" si="918"/>
        <v>0</v>
      </c>
      <c r="AP413" s="79"/>
      <c r="AQ413" s="78"/>
      <c r="AR413" s="64">
        <f t="shared" si="919"/>
        <v>0</v>
      </c>
      <c r="AS413" s="79"/>
      <c r="AT413" s="78"/>
      <c r="AU413" s="64">
        <f t="shared" si="920"/>
        <v>0</v>
      </c>
      <c r="AV413" s="79"/>
      <c r="AW413" s="78"/>
      <c r="AX413" s="64">
        <f t="shared" si="921"/>
        <v>0</v>
      </c>
      <c r="AY413" s="79"/>
      <c r="AZ413" s="76"/>
      <c r="BA413" s="67">
        <f>SUM(G412:G417,J412:J417,M412:M417,P412:P417,S412:S417,V412:V417,Y412:Y417,AB412:AB417,AE412:AE417,AH412:AH417,AK412:AK417,AZ412:AZ417,AN412:AN417,AQ412:AQ417)</f>
        <v>11230000</v>
      </c>
    </row>
    <row r="414" spans="1:53">
      <c r="A414" s="627"/>
      <c r="B414" s="611"/>
      <c r="C414" s="613"/>
      <c r="D414" s="625"/>
      <c r="E414" s="629"/>
      <c r="F414" s="75" t="s">
        <v>36</v>
      </c>
      <c r="G414" s="78"/>
      <c r="H414" s="64">
        <f t="shared" si="907"/>
        <v>0</v>
      </c>
      <c r="I414" s="79"/>
      <c r="J414" s="78"/>
      <c r="K414" s="64">
        <f t="shared" si="908"/>
        <v>0</v>
      </c>
      <c r="L414" s="79"/>
      <c r="M414" s="78"/>
      <c r="N414" s="64">
        <f t="shared" si="909"/>
        <v>0</v>
      </c>
      <c r="O414" s="79"/>
      <c r="P414" s="78"/>
      <c r="Q414" s="64">
        <f t="shared" si="910"/>
        <v>0</v>
      </c>
      <c r="R414" s="79"/>
      <c r="S414" s="78">
        <v>1090000</v>
      </c>
      <c r="T414" s="64">
        <f t="shared" si="911"/>
        <v>0</v>
      </c>
      <c r="U414" s="79">
        <v>1090000</v>
      </c>
      <c r="V414" s="78"/>
      <c r="W414" s="64">
        <f t="shared" si="912"/>
        <v>0</v>
      </c>
      <c r="X414" s="93"/>
      <c r="Y414" s="78"/>
      <c r="Z414" s="64">
        <f t="shared" si="913"/>
        <v>0</v>
      </c>
      <c r="AA414" s="79"/>
      <c r="AB414" s="78"/>
      <c r="AC414" s="64">
        <f t="shared" si="914"/>
        <v>0</v>
      </c>
      <c r="AD414" s="79"/>
      <c r="AE414" s="78"/>
      <c r="AF414" s="64">
        <f t="shared" si="915"/>
        <v>0</v>
      </c>
      <c r="AG414" s="79"/>
      <c r="AH414" s="78"/>
      <c r="AI414" s="64">
        <f t="shared" si="916"/>
        <v>0</v>
      </c>
      <c r="AJ414" s="79"/>
      <c r="AK414" s="78"/>
      <c r="AL414" s="64">
        <f t="shared" si="917"/>
        <v>0</v>
      </c>
      <c r="AM414" s="79"/>
      <c r="AN414" s="78"/>
      <c r="AO414" s="64">
        <f t="shared" si="918"/>
        <v>0</v>
      </c>
      <c r="AP414" s="79"/>
      <c r="AQ414" s="78"/>
      <c r="AR414" s="64">
        <f t="shared" si="919"/>
        <v>0</v>
      </c>
      <c r="AS414" s="79"/>
      <c r="AT414" s="78"/>
      <c r="AU414" s="64">
        <f t="shared" si="920"/>
        <v>0</v>
      </c>
      <c r="AV414" s="79"/>
      <c r="AW414" s="78"/>
      <c r="AX414" s="64">
        <f t="shared" si="921"/>
        <v>0</v>
      </c>
      <c r="AY414" s="79"/>
      <c r="AZ414" s="76"/>
      <c r="BA414" s="68" t="s">
        <v>37</v>
      </c>
    </row>
    <row r="415" spans="1:53">
      <c r="A415" s="627"/>
      <c r="B415" s="611"/>
      <c r="C415" s="613"/>
      <c r="D415" s="625"/>
      <c r="E415" s="629"/>
      <c r="F415" s="75" t="s">
        <v>38</v>
      </c>
      <c r="G415" s="78"/>
      <c r="H415" s="64">
        <f t="shared" si="907"/>
        <v>0</v>
      </c>
      <c r="I415" s="79"/>
      <c r="J415" s="78"/>
      <c r="K415" s="64">
        <f t="shared" si="908"/>
        <v>0</v>
      </c>
      <c r="L415" s="79"/>
      <c r="M415" s="78"/>
      <c r="N415" s="64">
        <f t="shared" si="909"/>
        <v>0</v>
      </c>
      <c r="O415" s="79"/>
      <c r="P415" s="78"/>
      <c r="Q415" s="64">
        <f t="shared" si="910"/>
        <v>0</v>
      </c>
      <c r="R415" s="79"/>
      <c r="S415" s="78"/>
      <c r="T415" s="64">
        <f t="shared" si="911"/>
        <v>0</v>
      </c>
      <c r="U415" s="79"/>
      <c r="V415" s="78">
        <v>540000</v>
      </c>
      <c r="W415" s="64">
        <f t="shared" si="912"/>
        <v>0</v>
      </c>
      <c r="X415" s="93">
        <v>540000</v>
      </c>
      <c r="Y415" s="78"/>
      <c r="Z415" s="64">
        <f t="shared" si="913"/>
        <v>0</v>
      </c>
      <c r="AA415" s="79"/>
      <c r="AB415" s="78"/>
      <c r="AC415" s="64">
        <f t="shared" si="914"/>
        <v>0</v>
      </c>
      <c r="AD415" s="79"/>
      <c r="AE415" s="78"/>
      <c r="AF415" s="64">
        <f t="shared" si="915"/>
        <v>0</v>
      </c>
      <c r="AG415" s="79"/>
      <c r="AH415" s="78"/>
      <c r="AI415" s="64">
        <f t="shared" si="916"/>
        <v>0</v>
      </c>
      <c r="AJ415" s="79"/>
      <c r="AK415" s="78"/>
      <c r="AL415" s="64">
        <f t="shared" si="917"/>
        <v>0</v>
      </c>
      <c r="AM415" s="79"/>
      <c r="AN415" s="78"/>
      <c r="AO415" s="64">
        <f t="shared" si="918"/>
        <v>0</v>
      </c>
      <c r="AP415" s="79"/>
      <c r="AQ415" s="78"/>
      <c r="AR415" s="64">
        <f t="shared" si="919"/>
        <v>0</v>
      </c>
      <c r="AS415" s="79"/>
      <c r="AT415" s="78"/>
      <c r="AU415" s="64">
        <f t="shared" si="920"/>
        <v>0</v>
      </c>
      <c r="AV415" s="79"/>
      <c r="AW415" s="78"/>
      <c r="AX415" s="64">
        <f t="shared" si="921"/>
        <v>0</v>
      </c>
      <c r="AY415" s="79"/>
      <c r="AZ415" s="76"/>
      <c r="BA415" s="67">
        <f>SUM(H412:H417,K412:K417,N412:N417,Q412:Q417,T412:T417,W412:W417,Z412:Z417,AC412:AC417,AF412:AF417,AI412:AI417,AL412:AL417,AO412:AO417,AR412:AR417)</f>
        <v>9600000</v>
      </c>
    </row>
    <row r="416" spans="1:53">
      <c r="A416" s="627"/>
      <c r="B416" s="611"/>
      <c r="C416" s="613"/>
      <c r="D416" s="625"/>
      <c r="E416" s="629"/>
      <c r="F416" s="75" t="s">
        <v>39</v>
      </c>
      <c r="G416" s="78"/>
      <c r="H416" s="64">
        <f t="shared" si="907"/>
        <v>0</v>
      </c>
      <c r="I416" s="79"/>
      <c r="J416" s="78"/>
      <c r="K416" s="64">
        <f t="shared" si="908"/>
        <v>0</v>
      </c>
      <c r="L416" s="79"/>
      <c r="M416" s="78"/>
      <c r="N416" s="64">
        <f t="shared" si="909"/>
        <v>0</v>
      </c>
      <c r="O416" s="79"/>
      <c r="P416" s="78"/>
      <c r="Q416" s="64">
        <f t="shared" si="910"/>
        <v>0</v>
      </c>
      <c r="R416" s="79"/>
      <c r="S416" s="78"/>
      <c r="T416" s="64">
        <f t="shared" si="911"/>
        <v>0</v>
      </c>
      <c r="U416" s="79"/>
      <c r="V416" s="78"/>
      <c r="W416" s="64">
        <f t="shared" si="912"/>
        <v>0</v>
      </c>
      <c r="X416" s="93"/>
      <c r="Y416" s="78"/>
      <c r="Z416" s="64">
        <f t="shared" si="913"/>
        <v>0</v>
      </c>
      <c r="AA416" s="79"/>
      <c r="AB416" s="78"/>
      <c r="AC416" s="64">
        <f t="shared" si="914"/>
        <v>0</v>
      </c>
      <c r="AD416" s="79"/>
      <c r="AE416" s="78"/>
      <c r="AF416" s="64">
        <f t="shared" si="915"/>
        <v>0</v>
      </c>
      <c r="AG416" s="79"/>
      <c r="AH416" s="78"/>
      <c r="AI416" s="64">
        <f t="shared" si="916"/>
        <v>0</v>
      </c>
      <c r="AJ416" s="79"/>
      <c r="AK416" s="78"/>
      <c r="AL416" s="64">
        <f t="shared" si="917"/>
        <v>0</v>
      </c>
      <c r="AM416" s="79"/>
      <c r="AN416" s="78"/>
      <c r="AO416" s="64">
        <f t="shared" si="918"/>
        <v>0</v>
      </c>
      <c r="AP416" s="79"/>
      <c r="AQ416" s="78"/>
      <c r="AR416" s="64">
        <f t="shared" si="919"/>
        <v>0</v>
      </c>
      <c r="AS416" s="79"/>
      <c r="AT416" s="78"/>
      <c r="AU416" s="64">
        <f t="shared" si="920"/>
        <v>0</v>
      </c>
      <c r="AV416" s="79"/>
      <c r="AW416" s="78"/>
      <c r="AX416" s="64">
        <f t="shared" si="921"/>
        <v>0</v>
      </c>
      <c r="AY416" s="79"/>
      <c r="AZ416" s="76"/>
      <c r="BA416" s="68" t="s">
        <v>40</v>
      </c>
    </row>
    <row r="417" spans="1:53">
      <c r="A417" s="738"/>
      <c r="B417" s="734"/>
      <c r="C417" s="735"/>
      <c r="D417" s="739"/>
      <c r="E417" s="740"/>
      <c r="F417" s="75" t="s">
        <v>42</v>
      </c>
      <c r="G417" s="78"/>
      <c r="H417" s="64">
        <f t="shared" si="907"/>
        <v>0</v>
      </c>
      <c r="I417" s="79"/>
      <c r="J417" s="78"/>
      <c r="K417" s="64">
        <f t="shared" si="908"/>
        <v>0</v>
      </c>
      <c r="L417" s="79"/>
      <c r="M417" s="78"/>
      <c r="N417" s="64">
        <f t="shared" si="909"/>
        <v>0</v>
      </c>
      <c r="O417" s="79"/>
      <c r="P417" s="78"/>
      <c r="Q417" s="64">
        <f t="shared" si="910"/>
        <v>0</v>
      </c>
      <c r="R417" s="79"/>
      <c r="S417" s="78"/>
      <c r="T417" s="64">
        <f t="shared" si="911"/>
        <v>0</v>
      </c>
      <c r="U417" s="79"/>
      <c r="V417" s="78"/>
      <c r="W417" s="64">
        <f t="shared" si="912"/>
        <v>0</v>
      </c>
      <c r="X417" s="93"/>
      <c r="Y417" s="78"/>
      <c r="Z417" s="64">
        <f t="shared" si="913"/>
        <v>0</v>
      </c>
      <c r="AA417" s="79"/>
      <c r="AB417" s="131"/>
      <c r="AC417" s="64">
        <f t="shared" si="914"/>
        <v>0</v>
      </c>
      <c r="AD417" s="79"/>
      <c r="AE417" s="131"/>
      <c r="AF417" s="132">
        <f t="shared" si="915"/>
        <v>0</v>
      </c>
      <c r="AG417" s="79"/>
      <c r="AH417" s="78"/>
      <c r="AI417" s="64">
        <f t="shared" si="916"/>
        <v>0</v>
      </c>
      <c r="AJ417" s="79"/>
      <c r="AK417" s="131">
        <v>9600000</v>
      </c>
      <c r="AL417" s="132">
        <f t="shared" si="917"/>
        <v>9600000</v>
      </c>
      <c r="AM417" s="133"/>
      <c r="AN417" s="78"/>
      <c r="AO417" s="64">
        <f t="shared" si="918"/>
        <v>0</v>
      </c>
      <c r="AP417" s="79"/>
      <c r="AQ417" s="78"/>
      <c r="AR417" s="64">
        <f t="shared" si="919"/>
        <v>0</v>
      </c>
      <c r="AS417" s="79"/>
      <c r="AT417" s="78"/>
      <c r="AU417" s="64">
        <f t="shared" si="920"/>
        <v>0</v>
      </c>
      <c r="AV417" s="79"/>
      <c r="AW417" s="78"/>
      <c r="AX417" s="64">
        <f t="shared" si="921"/>
        <v>0</v>
      </c>
      <c r="AY417" s="79"/>
      <c r="AZ417" s="76"/>
      <c r="BA417" s="67">
        <f>SUM(I412:I417,L412:L417,O412:O417,R412:R417,U412:U417,X412:X417,AA412:AA417,AD412:AD417,AG412:AG417,AJ412:AJ417,AM412:AM417,AP412:AP417,AS412:AS417)</f>
        <v>1630000</v>
      </c>
    </row>
    <row r="418" spans="1:53" ht="15" customHeight="1">
      <c r="A418" s="477" t="s">
        <v>24</v>
      </c>
      <c r="B418" s="467" t="s">
        <v>20</v>
      </c>
      <c r="C418" s="467" t="s">
        <v>21</v>
      </c>
      <c r="D418" s="467" t="s">
        <v>212</v>
      </c>
      <c r="E418" s="467" t="s">
        <v>23</v>
      </c>
      <c r="F418" s="480" t="s">
        <v>25</v>
      </c>
      <c r="G418" s="459" t="s">
        <v>26</v>
      </c>
      <c r="H418" s="449" t="s">
        <v>27</v>
      </c>
      <c r="I418" s="451" t="s">
        <v>28</v>
      </c>
      <c r="J418" s="459" t="s">
        <v>26</v>
      </c>
      <c r="K418" s="449" t="s">
        <v>27</v>
      </c>
      <c r="L418" s="451" t="s">
        <v>28</v>
      </c>
      <c r="M418" s="459" t="s">
        <v>26</v>
      </c>
      <c r="N418" s="449" t="s">
        <v>27</v>
      </c>
      <c r="O418" s="451" t="s">
        <v>28</v>
      </c>
      <c r="P418" s="459" t="s">
        <v>26</v>
      </c>
      <c r="Q418" s="449" t="s">
        <v>27</v>
      </c>
      <c r="R418" s="451" t="s">
        <v>28</v>
      </c>
      <c r="S418" s="459" t="s">
        <v>26</v>
      </c>
      <c r="T418" s="449" t="s">
        <v>27</v>
      </c>
      <c r="U418" s="451" t="s">
        <v>28</v>
      </c>
      <c r="V418" s="459" t="s">
        <v>26</v>
      </c>
      <c r="W418" s="449" t="s">
        <v>27</v>
      </c>
      <c r="X418" s="473" t="s">
        <v>28</v>
      </c>
      <c r="Y418" s="459" t="s">
        <v>26</v>
      </c>
      <c r="Z418" s="449" t="s">
        <v>27</v>
      </c>
      <c r="AA418" s="451" t="s">
        <v>28</v>
      </c>
      <c r="AB418" s="459" t="s">
        <v>26</v>
      </c>
      <c r="AC418" s="449" t="s">
        <v>27</v>
      </c>
      <c r="AD418" s="451" t="s">
        <v>28</v>
      </c>
      <c r="AE418" s="459" t="s">
        <v>26</v>
      </c>
      <c r="AF418" s="449" t="s">
        <v>27</v>
      </c>
      <c r="AG418" s="451" t="s">
        <v>28</v>
      </c>
      <c r="AH418" s="459" t="s">
        <v>26</v>
      </c>
      <c r="AI418" s="449" t="s">
        <v>27</v>
      </c>
      <c r="AJ418" s="451" t="s">
        <v>28</v>
      </c>
      <c r="AK418" s="459" t="s">
        <v>26</v>
      </c>
      <c r="AL418" s="449" t="s">
        <v>27</v>
      </c>
      <c r="AM418" s="451" t="s">
        <v>28</v>
      </c>
      <c r="AN418" s="459" t="s">
        <v>26</v>
      </c>
      <c r="AO418" s="449" t="s">
        <v>27</v>
      </c>
      <c r="AP418" s="451" t="s">
        <v>28</v>
      </c>
      <c r="AQ418" s="459" t="s">
        <v>26</v>
      </c>
      <c r="AR418" s="449" t="s">
        <v>27</v>
      </c>
      <c r="AS418" s="451" t="s">
        <v>28</v>
      </c>
      <c r="AT418" s="459" t="s">
        <v>26</v>
      </c>
      <c r="AU418" s="449" t="s">
        <v>27</v>
      </c>
      <c r="AV418" s="451" t="s">
        <v>28</v>
      </c>
      <c r="AW418" s="459" t="s">
        <v>26</v>
      </c>
      <c r="AX418" s="449" t="s">
        <v>27</v>
      </c>
      <c r="AY418" s="451" t="s">
        <v>28</v>
      </c>
      <c r="AZ418" s="475" t="s">
        <v>26</v>
      </c>
      <c r="BA418" s="482" t="s">
        <v>29</v>
      </c>
    </row>
    <row r="419" spans="1:53" ht="15" customHeight="1">
      <c r="A419" s="626" t="s">
        <v>215</v>
      </c>
      <c r="B419" s="610" t="s">
        <v>443</v>
      </c>
      <c r="C419" s="612">
        <v>2594</v>
      </c>
      <c r="D419" s="614" t="s">
        <v>444</v>
      </c>
      <c r="E419" s="628" t="s">
        <v>445</v>
      </c>
      <c r="F419" s="75" t="s">
        <v>33</v>
      </c>
      <c r="G419" s="78"/>
      <c r="H419" s="64">
        <f t="shared" ref="H419:H424" si="922">G419-I419</f>
        <v>0</v>
      </c>
      <c r="I419" s="79"/>
      <c r="J419" s="78"/>
      <c r="K419" s="64">
        <f t="shared" ref="K419:K424" si="923">J419-L419</f>
        <v>0</v>
      </c>
      <c r="L419" s="79"/>
      <c r="M419" s="78"/>
      <c r="N419" s="64">
        <f t="shared" ref="N419:N424" si="924">M419-O419</f>
        <v>0</v>
      </c>
      <c r="O419" s="79"/>
      <c r="P419" s="78"/>
      <c r="Q419" s="64">
        <f t="shared" ref="Q419:Q424" si="925">P419-R419</f>
        <v>0</v>
      </c>
      <c r="R419" s="79"/>
      <c r="S419" s="78"/>
      <c r="T419" s="64">
        <f t="shared" ref="T419:T424" si="926">S419-U419</f>
        <v>0</v>
      </c>
      <c r="U419" s="79"/>
      <c r="V419" s="78"/>
      <c r="W419" s="64">
        <f t="shared" ref="W419:W424" si="927">V419-X419</f>
        <v>0</v>
      </c>
      <c r="X419" s="93"/>
      <c r="Y419" s="78"/>
      <c r="Z419" s="64">
        <f t="shared" ref="Z419:Z424" si="928">Y419-AA419</f>
        <v>0</v>
      </c>
      <c r="AA419" s="79"/>
      <c r="AB419" s="78"/>
      <c r="AC419" s="64">
        <f t="shared" ref="AC419:AC424" si="929">AB419-AD419</f>
        <v>0</v>
      </c>
      <c r="AD419" s="79"/>
      <c r="AE419" s="78"/>
      <c r="AF419" s="64">
        <f t="shared" ref="AF419:AF424" si="930">AE419-AG419</f>
        <v>0</v>
      </c>
      <c r="AG419" s="79"/>
      <c r="AH419" s="78"/>
      <c r="AI419" s="64">
        <f t="shared" ref="AI419:AI424" si="931">AH419-AJ419</f>
        <v>0</v>
      </c>
      <c r="AJ419" s="79"/>
      <c r="AK419" s="78"/>
      <c r="AL419" s="64">
        <f t="shared" ref="AL419:AL424" si="932">AK419-AM419</f>
        <v>0</v>
      </c>
      <c r="AM419" s="79"/>
      <c r="AN419" s="78"/>
      <c r="AO419" s="64">
        <f t="shared" ref="AO419:AO424" si="933">AN419-AP419</f>
        <v>0</v>
      </c>
      <c r="AP419" s="79"/>
      <c r="AQ419" s="78"/>
      <c r="AR419" s="64">
        <f t="shared" ref="AR419:AR424" si="934">AQ419-AS419</f>
        <v>0</v>
      </c>
      <c r="AS419" s="79"/>
      <c r="AT419" s="78"/>
      <c r="AU419" s="64">
        <f t="shared" ref="AU419:AU424" si="935">AT419-AV419</f>
        <v>0</v>
      </c>
      <c r="AV419" s="79"/>
      <c r="AW419" s="78"/>
      <c r="AX419" s="64">
        <f t="shared" ref="AX419:AX424" si="936">AW419-AY419</f>
        <v>0</v>
      </c>
      <c r="AY419" s="79"/>
      <c r="AZ419" s="76"/>
      <c r="BA419" s="66" t="s">
        <v>34</v>
      </c>
    </row>
    <row r="420" spans="1:53">
      <c r="A420" s="627"/>
      <c r="B420" s="611"/>
      <c r="C420" s="613"/>
      <c r="D420" s="615"/>
      <c r="E420" s="629"/>
      <c r="F420" s="75" t="s">
        <v>35</v>
      </c>
      <c r="G420" s="78"/>
      <c r="H420" s="64">
        <f t="shared" si="922"/>
        <v>0</v>
      </c>
      <c r="I420" s="79"/>
      <c r="J420" s="78"/>
      <c r="K420" s="64">
        <f t="shared" si="923"/>
        <v>0</v>
      </c>
      <c r="L420" s="79"/>
      <c r="M420" s="78"/>
      <c r="N420" s="64">
        <f t="shared" si="924"/>
        <v>0</v>
      </c>
      <c r="O420" s="79"/>
      <c r="P420" s="78"/>
      <c r="Q420" s="64">
        <f t="shared" si="925"/>
        <v>0</v>
      </c>
      <c r="R420" s="79"/>
      <c r="S420" s="78"/>
      <c r="T420" s="64">
        <f t="shared" si="926"/>
        <v>0</v>
      </c>
      <c r="U420" s="79"/>
      <c r="V420" s="78"/>
      <c r="W420" s="64">
        <f t="shared" si="927"/>
        <v>0</v>
      </c>
      <c r="X420" s="93"/>
      <c r="Y420" s="78"/>
      <c r="Z420" s="64">
        <f t="shared" si="928"/>
        <v>0</v>
      </c>
      <c r="AA420" s="79"/>
      <c r="AB420" s="78"/>
      <c r="AC420" s="64">
        <f t="shared" si="929"/>
        <v>0</v>
      </c>
      <c r="AD420" s="79"/>
      <c r="AE420" s="78"/>
      <c r="AF420" s="64">
        <f t="shared" si="930"/>
        <v>0</v>
      </c>
      <c r="AG420" s="79"/>
      <c r="AH420" s="78"/>
      <c r="AI420" s="64">
        <f t="shared" si="931"/>
        <v>0</v>
      </c>
      <c r="AJ420" s="79"/>
      <c r="AK420" s="78"/>
      <c r="AL420" s="64">
        <f t="shared" si="932"/>
        <v>0</v>
      </c>
      <c r="AM420" s="79"/>
      <c r="AN420" s="78"/>
      <c r="AO420" s="64">
        <f t="shared" si="933"/>
        <v>0</v>
      </c>
      <c r="AP420" s="79"/>
      <c r="AQ420" s="78"/>
      <c r="AR420" s="64">
        <f t="shared" si="934"/>
        <v>0</v>
      </c>
      <c r="AS420" s="79"/>
      <c r="AT420" s="78"/>
      <c r="AU420" s="64">
        <f t="shared" si="935"/>
        <v>0</v>
      </c>
      <c r="AV420" s="79"/>
      <c r="AW420" s="78"/>
      <c r="AX420" s="64">
        <f t="shared" si="936"/>
        <v>0</v>
      </c>
      <c r="AY420" s="79"/>
      <c r="AZ420" s="76"/>
      <c r="BA420" s="67">
        <f>SUM(G419:G424,J419:J424,M419:M424,P419:P424,S419:S424,V419:V424,Y419:Y424,AB419:AB424,AE419:AE424,AH419:AH424,AK419:AK424,AZ419:AZ424,AN419:AN424,AQ419:AQ424)</f>
        <v>628000</v>
      </c>
    </row>
    <row r="421" spans="1:53">
      <c r="A421" s="627"/>
      <c r="B421" s="611"/>
      <c r="C421" s="613"/>
      <c r="D421" s="615"/>
      <c r="E421" s="629"/>
      <c r="F421" s="75" t="s">
        <v>36</v>
      </c>
      <c r="G421" s="78"/>
      <c r="H421" s="64">
        <f t="shared" si="922"/>
        <v>0</v>
      </c>
      <c r="I421" s="79"/>
      <c r="J421" s="78"/>
      <c r="K421" s="64">
        <f t="shared" si="923"/>
        <v>0</v>
      </c>
      <c r="L421" s="79"/>
      <c r="M421" s="78">
        <v>44000</v>
      </c>
      <c r="N421" s="64">
        <f t="shared" si="924"/>
        <v>-1000</v>
      </c>
      <c r="O421" s="79">
        <v>45000</v>
      </c>
      <c r="P421" s="78"/>
      <c r="Q421" s="64">
        <f t="shared" si="925"/>
        <v>0</v>
      </c>
      <c r="R421" s="79"/>
      <c r="S421" s="78"/>
      <c r="T421" s="64">
        <f t="shared" si="926"/>
        <v>0</v>
      </c>
      <c r="U421" s="79"/>
      <c r="V421" s="78"/>
      <c r="W421" s="64">
        <f t="shared" si="927"/>
        <v>0</v>
      </c>
      <c r="X421" s="93"/>
      <c r="Y421" s="78"/>
      <c r="Z421" s="64">
        <f t="shared" si="928"/>
        <v>0</v>
      </c>
      <c r="AA421" s="79"/>
      <c r="AB421" s="78"/>
      <c r="AC421" s="64">
        <f t="shared" si="929"/>
        <v>0</v>
      </c>
      <c r="AD421" s="79"/>
      <c r="AE421" s="78"/>
      <c r="AF421" s="64">
        <f t="shared" si="930"/>
        <v>0</v>
      </c>
      <c r="AG421" s="79"/>
      <c r="AH421" s="78"/>
      <c r="AI421" s="64">
        <f t="shared" si="931"/>
        <v>0</v>
      </c>
      <c r="AJ421" s="79"/>
      <c r="AK421" s="78"/>
      <c r="AL421" s="64">
        <f t="shared" si="932"/>
        <v>0</v>
      </c>
      <c r="AM421" s="79"/>
      <c r="AN421" s="78"/>
      <c r="AO421" s="64">
        <f t="shared" si="933"/>
        <v>0</v>
      </c>
      <c r="AP421" s="79"/>
      <c r="AQ421" s="78"/>
      <c r="AR421" s="64">
        <f t="shared" si="934"/>
        <v>0</v>
      </c>
      <c r="AS421" s="79"/>
      <c r="AT421" s="78"/>
      <c r="AU421" s="64">
        <f t="shared" si="935"/>
        <v>0</v>
      </c>
      <c r="AV421" s="79"/>
      <c r="AW421" s="78"/>
      <c r="AX421" s="64">
        <f t="shared" si="936"/>
        <v>0</v>
      </c>
      <c r="AY421" s="79"/>
      <c r="AZ421" s="76"/>
      <c r="BA421" s="68" t="s">
        <v>37</v>
      </c>
    </row>
    <row r="422" spans="1:53">
      <c r="A422" s="627"/>
      <c r="B422" s="611"/>
      <c r="C422" s="613"/>
      <c r="D422" s="615"/>
      <c r="E422" s="629"/>
      <c r="F422" s="75" t="s">
        <v>38</v>
      </c>
      <c r="G422" s="78"/>
      <c r="H422" s="64">
        <f t="shared" si="922"/>
        <v>0</v>
      </c>
      <c r="I422" s="79"/>
      <c r="J422" s="78"/>
      <c r="K422" s="64">
        <f t="shared" si="923"/>
        <v>0</v>
      </c>
      <c r="L422" s="79"/>
      <c r="M422" s="78"/>
      <c r="N422" s="64">
        <f t="shared" si="924"/>
        <v>0</v>
      </c>
      <c r="O422" s="79"/>
      <c r="P422" s="78"/>
      <c r="Q422" s="64">
        <f t="shared" si="925"/>
        <v>0</v>
      </c>
      <c r="R422" s="79"/>
      <c r="S422" s="78">
        <v>22000</v>
      </c>
      <c r="T422" s="64">
        <f t="shared" si="926"/>
        <v>0</v>
      </c>
      <c r="U422" s="79">
        <v>22000</v>
      </c>
      <c r="V422" s="78"/>
      <c r="W422" s="64">
        <f t="shared" si="927"/>
        <v>0</v>
      </c>
      <c r="X422" s="79"/>
      <c r="Y422" s="78"/>
      <c r="Z422" s="64">
        <f t="shared" si="928"/>
        <v>0</v>
      </c>
      <c r="AA422" s="79"/>
      <c r="AB422" s="78"/>
      <c r="AC422" s="64">
        <f t="shared" si="929"/>
        <v>0</v>
      </c>
      <c r="AD422" s="79"/>
      <c r="AE422" s="78"/>
      <c r="AF422" s="64">
        <f t="shared" si="930"/>
        <v>0</v>
      </c>
      <c r="AG422" s="79"/>
      <c r="AH422" s="78"/>
      <c r="AI422" s="64">
        <f t="shared" si="931"/>
        <v>0</v>
      </c>
      <c r="AJ422" s="79"/>
      <c r="AK422" s="78"/>
      <c r="AL422" s="64">
        <f t="shared" si="932"/>
        <v>0</v>
      </c>
      <c r="AM422" s="79"/>
      <c r="AN422" s="78"/>
      <c r="AO422" s="64">
        <f t="shared" si="933"/>
        <v>0</v>
      </c>
      <c r="AP422" s="79"/>
      <c r="AQ422" s="78"/>
      <c r="AR422" s="64">
        <f t="shared" si="934"/>
        <v>0</v>
      </c>
      <c r="AS422" s="79"/>
      <c r="AT422" s="78"/>
      <c r="AU422" s="64">
        <f t="shared" si="935"/>
        <v>0</v>
      </c>
      <c r="AV422" s="79"/>
      <c r="AW422" s="78"/>
      <c r="AX422" s="64">
        <f t="shared" si="936"/>
        <v>0</v>
      </c>
      <c r="AY422" s="79"/>
      <c r="AZ422" s="76"/>
      <c r="BA422" s="67">
        <f>SUM(H419:H424,K419:K424,N419:N424,Q419:Q424,T419:T424,W419:W424,Z419:Z424,AC419:AC424,AF419:AF424,AI419:AI424,AL419:AL424,AO419:AO424,AR419:AR424)</f>
        <v>-1000</v>
      </c>
    </row>
    <row r="423" spans="1:53">
      <c r="A423" s="627"/>
      <c r="B423" s="611"/>
      <c r="C423" s="613"/>
      <c r="D423" s="615"/>
      <c r="E423" s="629"/>
      <c r="F423" s="75" t="s">
        <v>39</v>
      </c>
      <c r="G423" s="78"/>
      <c r="H423" s="64">
        <f t="shared" si="922"/>
        <v>0</v>
      </c>
      <c r="I423" s="79"/>
      <c r="J423" s="78"/>
      <c r="K423" s="64">
        <f t="shared" si="923"/>
        <v>0</v>
      </c>
      <c r="L423" s="79"/>
      <c r="M423" s="78"/>
      <c r="N423" s="64">
        <f t="shared" si="924"/>
        <v>0</v>
      </c>
      <c r="O423" s="79"/>
      <c r="P423" s="78"/>
      <c r="Q423" s="64">
        <f t="shared" si="925"/>
        <v>0</v>
      </c>
      <c r="R423" s="79"/>
      <c r="S423" s="78"/>
      <c r="T423" s="64">
        <f t="shared" si="926"/>
        <v>0</v>
      </c>
      <c r="U423" s="79"/>
      <c r="V423" s="78"/>
      <c r="W423" s="64">
        <f t="shared" si="927"/>
        <v>0</v>
      </c>
      <c r="X423" s="93"/>
      <c r="Y423" s="78"/>
      <c r="Z423" s="64">
        <f t="shared" si="928"/>
        <v>0</v>
      </c>
      <c r="AA423" s="79"/>
      <c r="AB423" s="78"/>
      <c r="AC423" s="64">
        <f t="shared" si="929"/>
        <v>0</v>
      </c>
      <c r="AD423" s="79"/>
      <c r="AE423" s="78"/>
      <c r="AF423" s="64">
        <f t="shared" si="930"/>
        <v>0</v>
      </c>
      <c r="AG423" s="79"/>
      <c r="AH423" s="78"/>
      <c r="AI423" s="64">
        <f t="shared" si="931"/>
        <v>0</v>
      </c>
      <c r="AJ423" s="79"/>
      <c r="AK423" s="78"/>
      <c r="AL423" s="64">
        <f t="shared" si="932"/>
        <v>0</v>
      </c>
      <c r="AM423" s="79"/>
      <c r="AN423" s="78"/>
      <c r="AO423" s="64">
        <f t="shared" si="933"/>
        <v>0</v>
      </c>
      <c r="AP423" s="79"/>
      <c r="AQ423" s="78"/>
      <c r="AR423" s="64">
        <f t="shared" si="934"/>
        <v>0</v>
      </c>
      <c r="AS423" s="79"/>
      <c r="AT423" s="78"/>
      <c r="AU423" s="64">
        <f t="shared" si="935"/>
        <v>0</v>
      </c>
      <c r="AV423" s="79"/>
      <c r="AW423" s="78"/>
      <c r="AX423" s="64">
        <f t="shared" si="936"/>
        <v>0</v>
      </c>
      <c r="AY423" s="79"/>
      <c r="AZ423" s="76"/>
      <c r="BA423" s="68" t="s">
        <v>40</v>
      </c>
    </row>
    <row r="424" spans="1:53">
      <c r="A424" s="738"/>
      <c r="B424" s="734"/>
      <c r="C424" s="735"/>
      <c r="D424" s="736"/>
      <c r="E424" s="740"/>
      <c r="F424" s="75" t="s">
        <v>42</v>
      </c>
      <c r="G424" s="78"/>
      <c r="H424" s="64">
        <f t="shared" si="922"/>
        <v>0</v>
      </c>
      <c r="I424" s="79"/>
      <c r="J424" s="78"/>
      <c r="K424" s="64">
        <f t="shared" si="923"/>
        <v>0</v>
      </c>
      <c r="L424" s="79"/>
      <c r="M424" s="78"/>
      <c r="N424" s="64">
        <f t="shared" si="924"/>
        <v>0</v>
      </c>
      <c r="O424" s="79"/>
      <c r="P424" s="78"/>
      <c r="Q424" s="64">
        <f t="shared" si="925"/>
        <v>0</v>
      </c>
      <c r="R424" s="79"/>
      <c r="S424" s="78"/>
      <c r="T424" s="64">
        <f t="shared" si="926"/>
        <v>0</v>
      </c>
      <c r="U424" s="79"/>
      <c r="V424" s="78"/>
      <c r="W424" s="64">
        <f t="shared" si="927"/>
        <v>0</v>
      </c>
      <c r="X424" s="93"/>
      <c r="Y424" s="140"/>
      <c r="Z424" s="64">
        <f t="shared" si="928"/>
        <v>0</v>
      </c>
      <c r="AA424" s="79"/>
      <c r="AB424" s="148"/>
      <c r="AC424" s="146">
        <f t="shared" si="929"/>
        <v>0</v>
      </c>
      <c r="AD424" s="93"/>
      <c r="AE424" s="131"/>
      <c r="AF424" s="132">
        <f t="shared" si="930"/>
        <v>0</v>
      </c>
      <c r="AG424" s="79"/>
      <c r="AH424" s="78">
        <v>562000</v>
      </c>
      <c r="AI424" s="64">
        <f t="shared" si="931"/>
        <v>0</v>
      </c>
      <c r="AJ424" s="79">
        <v>562000</v>
      </c>
      <c r="AK424" s="78"/>
      <c r="AL424" s="64">
        <f t="shared" si="932"/>
        <v>0</v>
      </c>
      <c r="AM424" s="79"/>
      <c r="AN424" s="78"/>
      <c r="AO424" s="64">
        <f t="shared" si="933"/>
        <v>0</v>
      </c>
      <c r="AP424" s="79"/>
      <c r="AQ424" s="78"/>
      <c r="AR424" s="64">
        <f t="shared" si="934"/>
        <v>0</v>
      </c>
      <c r="AS424" s="79"/>
      <c r="AT424" s="78"/>
      <c r="AU424" s="64">
        <f t="shared" si="935"/>
        <v>0</v>
      </c>
      <c r="AV424" s="79"/>
      <c r="AW424" s="78"/>
      <c r="AX424" s="64">
        <f t="shared" si="936"/>
        <v>0</v>
      </c>
      <c r="AY424" s="79"/>
      <c r="AZ424" s="76"/>
      <c r="BA424" s="67">
        <f>SUM(I419:I424,L419:L424,O419:O424,R419:R424,U419:U424,X419:X424,AA419:AA424,AD419:AD424,AG419:AG424,AJ419:AJ424,AM419:AM424,AP419:AP424,AS419:AS424)</f>
        <v>629000</v>
      </c>
    </row>
    <row r="425" spans="1:53" ht="11.25" customHeight="1">
      <c r="A425" s="477" t="s">
        <v>24</v>
      </c>
      <c r="B425" s="467" t="s">
        <v>20</v>
      </c>
      <c r="C425" s="467" t="s">
        <v>21</v>
      </c>
      <c r="D425" s="467" t="s">
        <v>212</v>
      </c>
      <c r="E425" s="467" t="s">
        <v>23</v>
      </c>
      <c r="F425" s="480" t="s">
        <v>25</v>
      </c>
      <c r="G425" s="459" t="s">
        <v>26</v>
      </c>
      <c r="H425" s="449" t="s">
        <v>27</v>
      </c>
      <c r="I425" s="451" t="s">
        <v>28</v>
      </c>
      <c r="J425" s="459" t="s">
        <v>26</v>
      </c>
      <c r="K425" s="449" t="s">
        <v>27</v>
      </c>
      <c r="L425" s="451" t="s">
        <v>28</v>
      </c>
      <c r="M425" s="459" t="s">
        <v>26</v>
      </c>
      <c r="N425" s="449" t="s">
        <v>27</v>
      </c>
      <c r="O425" s="451" t="s">
        <v>28</v>
      </c>
      <c r="P425" s="459" t="s">
        <v>26</v>
      </c>
      <c r="Q425" s="449" t="s">
        <v>27</v>
      </c>
      <c r="R425" s="451" t="s">
        <v>28</v>
      </c>
      <c r="S425" s="459" t="s">
        <v>26</v>
      </c>
      <c r="T425" s="449" t="s">
        <v>27</v>
      </c>
      <c r="U425" s="451" t="s">
        <v>28</v>
      </c>
      <c r="V425" s="459" t="s">
        <v>26</v>
      </c>
      <c r="W425" s="449" t="s">
        <v>27</v>
      </c>
      <c r="X425" s="473" t="s">
        <v>28</v>
      </c>
      <c r="Y425" s="459" t="s">
        <v>26</v>
      </c>
      <c r="Z425" s="449" t="s">
        <v>27</v>
      </c>
      <c r="AA425" s="451" t="s">
        <v>28</v>
      </c>
      <c r="AB425" s="459" t="s">
        <v>26</v>
      </c>
      <c r="AC425" s="449" t="s">
        <v>27</v>
      </c>
      <c r="AD425" s="451" t="s">
        <v>28</v>
      </c>
      <c r="AE425" s="459" t="s">
        <v>26</v>
      </c>
      <c r="AF425" s="449" t="s">
        <v>27</v>
      </c>
      <c r="AG425" s="451" t="s">
        <v>28</v>
      </c>
      <c r="AH425" s="459" t="s">
        <v>26</v>
      </c>
      <c r="AI425" s="449" t="s">
        <v>27</v>
      </c>
      <c r="AJ425" s="451" t="s">
        <v>28</v>
      </c>
      <c r="AK425" s="459" t="s">
        <v>26</v>
      </c>
      <c r="AL425" s="449" t="s">
        <v>27</v>
      </c>
      <c r="AM425" s="451" t="s">
        <v>28</v>
      </c>
      <c r="AN425" s="459" t="s">
        <v>26</v>
      </c>
      <c r="AO425" s="449" t="s">
        <v>27</v>
      </c>
      <c r="AP425" s="451" t="s">
        <v>28</v>
      </c>
      <c r="AQ425" s="459" t="s">
        <v>26</v>
      </c>
      <c r="AR425" s="449" t="s">
        <v>27</v>
      </c>
      <c r="AS425" s="451" t="s">
        <v>28</v>
      </c>
      <c r="AT425" s="459" t="s">
        <v>26</v>
      </c>
      <c r="AU425" s="449" t="s">
        <v>27</v>
      </c>
      <c r="AV425" s="451" t="s">
        <v>28</v>
      </c>
      <c r="AW425" s="459" t="s">
        <v>26</v>
      </c>
      <c r="AX425" s="449" t="s">
        <v>27</v>
      </c>
      <c r="AY425" s="451" t="s">
        <v>28</v>
      </c>
      <c r="AZ425" s="475" t="s">
        <v>26</v>
      </c>
      <c r="BA425" s="482" t="s">
        <v>29</v>
      </c>
    </row>
    <row r="426" spans="1:53" ht="14.45" customHeight="1">
      <c r="A426" s="626" t="s">
        <v>446</v>
      </c>
      <c r="B426" s="610" t="s">
        <v>447</v>
      </c>
      <c r="C426" s="612">
        <v>2479</v>
      </c>
      <c r="D426" s="624" t="s">
        <v>448</v>
      </c>
      <c r="E426" s="628" t="s">
        <v>449</v>
      </c>
      <c r="F426" s="75" t="s">
        <v>33</v>
      </c>
      <c r="G426" s="78"/>
      <c r="H426" s="64">
        <f t="shared" ref="H426:H431" si="937">G426-I426</f>
        <v>0</v>
      </c>
      <c r="I426" s="79"/>
      <c r="J426" s="78"/>
      <c r="K426" s="64">
        <f t="shared" ref="K426:K431" si="938">J426-L426</f>
        <v>0</v>
      </c>
      <c r="L426" s="79"/>
      <c r="M426" s="78"/>
      <c r="N426" s="64">
        <f t="shared" ref="N426:N431" si="939">M426-O426</f>
        <v>0</v>
      </c>
      <c r="O426" s="79"/>
      <c r="P426" s="78"/>
      <c r="Q426" s="64">
        <f t="shared" ref="Q426:Q431" si="940">SUM(P426)</f>
        <v>0</v>
      </c>
      <c r="R426" s="79"/>
      <c r="S426" s="78"/>
      <c r="T426" s="64">
        <f t="shared" ref="T426:T431" si="941">S426-U426</f>
        <v>0</v>
      </c>
      <c r="U426" s="79"/>
      <c r="V426" s="78"/>
      <c r="W426" s="64">
        <f t="shared" ref="W426:W431" si="942">V426-X426</f>
        <v>0</v>
      </c>
      <c r="X426" s="93"/>
      <c r="Y426" s="78"/>
      <c r="Z426" s="64">
        <f t="shared" ref="Z426:Z431" si="943">Y426-AA426</f>
        <v>0</v>
      </c>
      <c r="AA426" s="79"/>
      <c r="AB426" s="78"/>
      <c r="AC426" s="64">
        <f t="shared" ref="AC426:AC431" si="944">AB426-AD426</f>
        <v>0</v>
      </c>
      <c r="AD426" s="79"/>
      <c r="AE426" s="78"/>
      <c r="AF426" s="64">
        <f t="shared" ref="AF426:AF431" si="945">AE426-AG426</f>
        <v>0</v>
      </c>
      <c r="AG426" s="79"/>
      <c r="AH426" s="78"/>
      <c r="AI426" s="64">
        <f t="shared" ref="AI426:AI431" si="946">AH426-AJ426</f>
        <v>0</v>
      </c>
      <c r="AJ426" s="79"/>
      <c r="AK426" s="78"/>
      <c r="AL426" s="64">
        <f t="shared" ref="AL426:AL431" si="947">AK426-AM426</f>
        <v>0</v>
      </c>
      <c r="AM426" s="79"/>
      <c r="AN426" s="78"/>
      <c r="AO426" s="64">
        <f t="shared" ref="AO426:AO431" si="948">AN426-AP426</f>
        <v>0</v>
      </c>
      <c r="AP426" s="79"/>
      <c r="AQ426" s="78"/>
      <c r="AR426" s="64">
        <f t="shared" ref="AR426:AR431" si="949">AQ426-AS426</f>
        <v>0</v>
      </c>
      <c r="AS426" s="79"/>
      <c r="AT426" s="78"/>
      <c r="AU426" s="64">
        <f t="shared" ref="AU426:AU431" si="950">AT426-AV426</f>
        <v>0</v>
      </c>
      <c r="AV426" s="79"/>
      <c r="AW426" s="78"/>
      <c r="AX426" s="64">
        <f t="shared" ref="AX426:AX431" si="951">AW426-AY426</f>
        <v>0</v>
      </c>
      <c r="AY426" s="79"/>
      <c r="AZ426" s="76"/>
      <c r="BA426" s="66" t="s">
        <v>34</v>
      </c>
    </row>
    <row r="427" spans="1:53" ht="13.5" customHeight="1">
      <c r="A427" s="627"/>
      <c r="B427" s="611"/>
      <c r="C427" s="613"/>
      <c r="D427" s="625"/>
      <c r="E427" s="629"/>
      <c r="F427" s="75" t="s">
        <v>35</v>
      </c>
      <c r="G427" s="78"/>
      <c r="H427" s="64">
        <f t="shared" si="937"/>
        <v>0</v>
      </c>
      <c r="I427" s="79"/>
      <c r="J427" s="78"/>
      <c r="K427" s="64">
        <f t="shared" si="938"/>
        <v>0</v>
      </c>
      <c r="L427" s="79"/>
      <c r="M427" s="78"/>
      <c r="N427" s="64">
        <f t="shared" si="939"/>
        <v>0</v>
      </c>
      <c r="O427" s="79"/>
      <c r="P427" s="78"/>
      <c r="Q427" s="64">
        <f t="shared" si="940"/>
        <v>0</v>
      </c>
      <c r="R427" s="79"/>
      <c r="S427" s="78"/>
      <c r="T427" s="64">
        <f t="shared" si="941"/>
        <v>0</v>
      </c>
      <c r="U427" s="79"/>
      <c r="V427" s="78"/>
      <c r="W427" s="64">
        <f t="shared" si="942"/>
        <v>0</v>
      </c>
      <c r="X427" s="93"/>
      <c r="Y427" s="78"/>
      <c r="Z427" s="64">
        <f t="shared" si="943"/>
        <v>0</v>
      </c>
      <c r="AA427" s="79"/>
      <c r="AB427" s="78"/>
      <c r="AC427" s="64">
        <f t="shared" si="944"/>
        <v>0</v>
      </c>
      <c r="AD427" s="79"/>
      <c r="AE427" s="78"/>
      <c r="AF427" s="64">
        <f t="shared" si="945"/>
        <v>0</v>
      </c>
      <c r="AG427" s="79"/>
      <c r="AH427" s="78"/>
      <c r="AI427" s="64">
        <f t="shared" si="946"/>
        <v>0</v>
      </c>
      <c r="AJ427" s="79"/>
      <c r="AK427" s="78"/>
      <c r="AL427" s="64">
        <f t="shared" si="947"/>
        <v>0</v>
      </c>
      <c r="AM427" s="79"/>
      <c r="AN427" s="78"/>
      <c r="AO427" s="64">
        <f t="shared" si="948"/>
        <v>0</v>
      </c>
      <c r="AP427" s="79"/>
      <c r="AQ427" s="78"/>
      <c r="AR427" s="64">
        <f t="shared" si="949"/>
        <v>0</v>
      </c>
      <c r="AS427" s="79"/>
      <c r="AT427" s="78"/>
      <c r="AU427" s="64">
        <f t="shared" si="950"/>
        <v>0</v>
      </c>
      <c r="AV427" s="79"/>
      <c r="AW427" s="78"/>
      <c r="AX427" s="64">
        <f t="shared" si="951"/>
        <v>0</v>
      </c>
      <c r="AY427" s="79"/>
      <c r="AZ427" s="76"/>
      <c r="BA427" s="67">
        <f>SUM(G426:G431,J426:J431,M426:M431,P426:P431,S426:S431,V426:V431,Y426:Y431,AB426:AB431,AE426:AE431,AH426:AH431,AK426:AK431,AZ426:AZ431,AN426:AN431,AQ426:AQ431)</f>
        <v>3881816</v>
      </c>
    </row>
    <row r="428" spans="1:53" ht="15.75" customHeight="1">
      <c r="A428" s="627"/>
      <c r="B428" s="611"/>
      <c r="C428" s="613"/>
      <c r="D428" s="625"/>
      <c r="E428" s="629"/>
      <c r="F428" s="75" t="s">
        <v>36</v>
      </c>
      <c r="G428" s="78"/>
      <c r="H428" s="64">
        <f t="shared" si="937"/>
        <v>0</v>
      </c>
      <c r="I428" s="79"/>
      <c r="J428" s="78"/>
      <c r="K428" s="64">
        <f t="shared" si="938"/>
        <v>0</v>
      </c>
      <c r="L428" s="79"/>
      <c r="M428" s="78"/>
      <c r="N428" s="64">
        <f t="shared" si="939"/>
        <v>0</v>
      </c>
      <c r="O428" s="79"/>
      <c r="P428" s="78"/>
      <c r="Q428" s="64">
        <f>SUM(P428)</f>
        <v>0</v>
      </c>
      <c r="R428" s="79"/>
      <c r="S428" s="78">
        <v>123200</v>
      </c>
      <c r="T428" s="64">
        <f t="shared" si="941"/>
        <v>67200</v>
      </c>
      <c r="U428" s="79">
        <v>56000</v>
      </c>
      <c r="V428" s="78"/>
      <c r="W428" s="64">
        <f t="shared" si="942"/>
        <v>0</v>
      </c>
      <c r="X428" s="93"/>
      <c r="Y428" s="78">
        <v>79172</v>
      </c>
      <c r="Z428" s="64">
        <f t="shared" si="943"/>
        <v>0</v>
      </c>
      <c r="AA428" s="79">
        <v>79172</v>
      </c>
      <c r="AB428" s="78"/>
      <c r="AC428" s="64">
        <f t="shared" si="944"/>
        <v>0</v>
      </c>
      <c r="AD428" s="79"/>
      <c r="AE428" s="78"/>
      <c r="AF428" s="64">
        <f t="shared" si="945"/>
        <v>0</v>
      </c>
      <c r="AG428" s="79"/>
      <c r="AH428" s="78"/>
      <c r="AI428" s="64">
        <f t="shared" si="946"/>
        <v>0</v>
      </c>
      <c r="AJ428" s="79"/>
      <c r="AK428" s="78"/>
      <c r="AL428" s="64">
        <f t="shared" si="947"/>
        <v>0</v>
      </c>
      <c r="AM428" s="79"/>
      <c r="AN428" s="78"/>
      <c r="AO428" s="64">
        <f t="shared" si="948"/>
        <v>0</v>
      </c>
      <c r="AP428" s="79"/>
      <c r="AQ428" s="78"/>
      <c r="AR428" s="64">
        <f t="shared" si="949"/>
        <v>0</v>
      </c>
      <c r="AS428" s="79"/>
      <c r="AT428" s="78"/>
      <c r="AU428" s="64">
        <f t="shared" si="950"/>
        <v>0</v>
      </c>
      <c r="AV428" s="79"/>
      <c r="AW428" s="78"/>
      <c r="AX428" s="64">
        <f t="shared" si="951"/>
        <v>0</v>
      </c>
      <c r="AY428" s="79"/>
      <c r="AZ428" s="76"/>
      <c r="BA428" s="68" t="s">
        <v>37</v>
      </c>
    </row>
    <row r="429" spans="1:53" ht="13.5" customHeight="1">
      <c r="A429" s="627"/>
      <c r="B429" s="611"/>
      <c r="C429" s="613"/>
      <c r="D429" s="625"/>
      <c r="E429" s="629"/>
      <c r="F429" s="75" t="s">
        <v>38</v>
      </c>
      <c r="G429" s="78"/>
      <c r="H429" s="64">
        <f t="shared" si="937"/>
        <v>0</v>
      </c>
      <c r="I429" s="79"/>
      <c r="J429" s="78"/>
      <c r="K429" s="64">
        <f t="shared" si="938"/>
        <v>0</v>
      </c>
      <c r="L429" s="79"/>
      <c r="M429" s="78"/>
      <c r="N429" s="64">
        <f t="shared" si="939"/>
        <v>0</v>
      </c>
      <c r="O429" s="79"/>
      <c r="P429" s="78"/>
      <c r="Q429" s="64">
        <f t="shared" si="940"/>
        <v>0</v>
      </c>
      <c r="R429" s="79"/>
      <c r="S429" s="78">
        <v>12000</v>
      </c>
      <c r="T429" s="64">
        <f t="shared" si="941"/>
        <v>0</v>
      </c>
      <c r="U429" s="79">
        <v>12000</v>
      </c>
      <c r="V429" s="78"/>
      <c r="W429" s="64">
        <f t="shared" si="942"/>
        <v>0</v>
      </c>
      <c r="X429" s="93"/>
      <c r="Y429" s="78">
        <v>497630</v>
      </c>
      <c r="Z429" s="64">
        <f t="shared" si="943"/>
        <v>0</v>
      </c>
      <c r="AA429" s="79">
        <v>497630</v>
      </c>
      <c r="AB429" s="78"/>
      <c r="AC429" s="64">
        <f t="shared" si="944"/>
        <v>0</v>
      </c>
      <c r="AD429" s="79"/>
      <c r="AE429" s="78"/>
      <c r="AF429" s="64">
        <f t="shared" si="945"/>
        <v>0</v>
      </c>
      <c r="AG429" s="79"/>
      <c r="AH429" s="78"/>
      <c r="AI429" s="64">
        <f t="shared" si="946"/>
        <v>0</v>
      </c>
      <c r="AJ429" s="79"/>
      <c r="AK429" s="78"/>
      <c r="AL429" s="64">
        <f t="shared" si="947"/>
        <v>0</v>
      </c>
      <c r="AM429" s="79"/>
      <c r="AN429" s="78"/>
      <c r="AO429" s="64">
        <f t="shared" si="948"/>
        <v>0</v>
      </c>
      <c r="AP429" s="79"/>
      <c r="AQ429" s="78"/>
      <c r="AR429" s="64">
        <f t="shared" si="949"/>
        <v>0</v>
      </c>
      <c r="AS429" s="79"/>
      <c r="AT429" s="78"/>
      <c r="AU429" s="64">
        <f t="shared" si="950"/>
        <v>0</v>
      </c>
      <c r="AV429" s="79"/>
      <c r="AW429" s="78"/>
      <c r="AX429" s="64">
        <f t="shared" si="951"/>
        <v>0</v>
      </c>
      <c r="AY429" s="79"/>
      <c r="AZ429" s="76"/>
      <c r="BA429" s="67">
        <f>SUM(H426:H431,K426:K431,N426:N431,Q426:Q431,T426:T431,W426:W431,Z426:Z431,AC426:AC431,AF426:AF431,AI426:AI431,AL426:AL431,AO426:AO431,AR426:AR431)</f>
        <v>3237014</v>
      </c>
    </row>
    <row r="430" spans="1:53" ht="13.5" customHeight="1">
      <c r="A430" s="627"/>
      <c r="B430" s="611"/>
      <c r="C430" s="613"/>
      <c r="D430" s="625"/>
      <c r="E430" s="629"/>
      <c r="F430" s="75" t="s">
        <v>39</v>
      </c>
      <c r="G430" s="78"/>
      <c r="H430" s="64">
        <f t="shared" si="937"/>
        <v>0</v>
      </c>
      <c r="I430" s="79"/>
      <c r="J430" s="78"/>
      <c r="K430" s="64">
        <f t="shared" si="938"/>
        <v>0</v>
      </c>
      <c r="L430" s="79"/>
      <c r="M430" s="78"/>
      <c r="N430" s="64">
        <f t="shared" si="939"/>
        <v>0</v>
      </c>
      <c r="O430" s="79"/>
      <c r="P430" s="78"/>
      <c r="Q430" s="64">
        <f t="shared" si="940"/>
        <v>0</v>
      </c>
      <c r="R430" s="79"/>
      <c r="S430" s="78"/>
      <c r="T430" s="64">
        <f t="shared" si="941"/>
        <v>0</v>
      </c>
      <c r="U430" s="79"/>
      <c r="V430" s="78"/>
      <c r="W430" s="64">
        <f t="shared" si="942"/>
        <v>0</v>
      </c>
      <c r="X430" s="93"/>
      <c r="Y430" s="78"/>
      <c r="Z430" s="64">
        <f t="shared" si="943"/>
        <v>0</v>
      </c>
      <c r="AA430" s="79"/>
      <c r="AB430" s="78"/>
      <c r="AC430" s="64">
        <f t="shared" si="944"/>
        <v>0</v>
      </c>
      <c r="AD430" s="79"/>
      <c r="AE430" s="78"/>
      <c r="AF430" s="64">
        <f t="shared" si="945"/>
        <v>0</v>
      </c>
      <c r="AG430" s="79"/>
      <c r="AH430" s="78"/>
      <c r="AI430" s="64">
        <f t="shared" si="946"/>
        <v>0</v>
      </c>
      <c r="AJ430" s="79"/>
      <c r="AK430" s="78"/>
      <c r="AL430" s="64">
        <f t="shared" si="947"/>
        <v>0</v>
      </c>
      <c r="AM430" s="79"/>
      <c r="AN430" s="78"/>
      <c r="AO430" s="64">
        <f t="shared" si="948"/>
        <v>0</v>
      </c>
      <c r="AP430" s="79"/>
      <c r="AQ430" s="78"/>
      <c r="AR430" s="64">
        <f t="shared" si="949"/>
        <v>0</v>
      </c>
      <c r="AS430" s="79"/>
      <c r="AT430" s="78"/>
      <c r="AU430" s="64">
        <f t="shared" si="950"/>
        <v>0</v>
      </c>
      <c r="AV430" s="79"/>
      <c r="AW430" s="78"/>
      <c r="AX430" s="64">
        <f t="shared" si="951"/>
        <v>0</v>
      </c>
      <c r="AY430" s="79"/>
      <c r="AZ430" s="76"/>
      <c r="BA430" s="68" t="s">
        <v>40</v>
      </c>
    </row>
    <row r="431" spans="1:53" ht="13.5" customHeight="1">
      <c r="A431" s="738"/>
      <c r="B431" s="734"/>
      <c r="C431" s="735"/>
      <c r="D431" s="739"/>
      <c r="E431" s="740"/>
      <c r="F431" s="75" t="s">
        <v>42</v>
      </c>
      <c r="G431" s="78"/>
      <c r="H431" s="64">
        <f t="shared" si="937"/>
        <v>0</v>
      </c>
      <c r="I431" s="79"/>
      <c r="J431" s="78"/>
      <c r="K431" s="64">
        <f t="shared" si="938"/>
        <v>0</v>
      </c>
      <c r="L431" s="79"/>
      <c r="M431" s="78"/>
      <c r="N431" s="64">
        <f t="shared" si="939"/>
        <v>0</v>
      </c>
      <c r="O431" s="79"/>
      <c r="P431" s="78"/>
      <c r="Q431" s="64">
        <f t="shared" si="940"/>
        <v>0</v>
      </c>
      <c r="R431" s="79"/>
      <c r="S431" s="78"/>
      <c r="T431" s="64">
        <f t="shared" si="941"/>
        <v>0</v>
      </c>
      <c r="U431" s="79"/>
      <c r="V431" s="78"/>
      <c r="W431" s="64">
        <f t="shared" si="942"/>
        <v>0</v>
      </c>
      <c r="X431" s="93"/>
      <c r="Y431" s="78"/>
      <c r="Z431" s="64">
        <f t="shared" si="943"/>
        <v>0</v>
      </c>
      <c r="AA431" s="93"/>
      <c r="AB431" s="78"/>
      <c r="AC431" s="64">
        <f t="shared" si="944"/>
        <v>0</v>
      </c>
      <c r="AD431" s="79"/>
      <c r="AE431" s="131"/>
      <c r="AF431" s="132">
        <f t="shared" si="945"/>
        <v>0</v>
      </c>
      <c r="AG431" s="133"/>
      <c r="AH431" s="131"/>
      <c r="AI431" s="132">
        <f t="shared" si="946"/>
        <v>0</v>
      </c>
      <c r="AJ431" s="133"/>
      <c r="AK431" s="415">
        <v>3169814</v>
      </c>
      <c r="AL431" s="416">
        <f t="shared" si="947"/>
        <v>3169814</v>
      </c>
      <c r="AM431" s="417"/>
      <c r="AN431" s="78"/>
      <c r="AO431" s="64">
        <f t="shared" si="948"/>
        <v>0</v>
      </c>
      <c r="AP431" s="79"/>
      <c r="AQ431" s="78"/>
      <c r="AR431" s="64">
        <f t="shared" si="949"/>
        <v>0</v>
      </c>
      <c r="AS431" s="79"/>
      <c r="AT431" s="78"/>
      <c r="AU431" s="64">
        <f t="shared" si="950"/>
        <v>0</v>
      </c>
      <c r="AV431" s="79"/>
      <c r="AW431" s="78"/>
      <c r="AX431" s="64">
        <f t="shared" si="951"/>
        <v>0</v>
      </c>
      <c r="AY431" s="79"/>
      <c r="AZ431" s="76"/>
      <c r="BA431" s="67">
        <f>SUM(I426:I431,L426:L431,O426:O431,R426:R431,U426:U431,X426:X431,AA426:AA431,AD426:AD431,AG426:AG431,AJ426:AJ431,AM426:AM431,AP426:AP431,AS426:AS431)</f>
        <v>644802</v>
      </c>
    </row>
    <row r="432" spans="1:53" ht="15" customHeight="1">
      <c r="A432" s="477" t="s">
        <v>24</v>
      </c>
      <c r="B432" s="467" t="s">
        <v>20</v>
      </c>
      <c r="C432" s="467" t="s">
        <v>21</v>
      </c>
      <c r="D432" s="467" t="s">
        <v>212</v>
      </c>
      <c r="E432" s="467" t="s">
        <v>23</v>
      </c>
      <c r="F432" s="480" t="s">
        <v>25</v>
      </c>
      <c r="G432" s="459" t="s">
        <v>26</v>
      </c>
      <c r="H432" s="449" t="s">
        <v>27</v>
      </c>
      <c r="I432" s="462" t="s">
        <v>28</v>
      </c>
      <c r="J432" s="461" t="s">
        <v>26</v>
      </c>
      <c r="K432" s="449" t="s">
        <v>27</v>
      </c>
      <c r="L432" s="462" t="s">
        <v>28</v>
      </c>
      <c r="M432" s="461" t="s">
        <v>26</v>
      </c>
      <c r="N432" s="449" t="s">
        <v>27</v>
      </c>
      <c r="O432" s="462" t="s">
        <v>28</v>
      </c>
      <c r="P432" s="461" t="s">
        <v>26</v>
      </c>
      <c r="Q432" s="449" t="s">
        <v>27</v>
      </c>
      <c r="R432" s="462" t="s">
        <v>28</v>
      </c>
      <c r="S432" s="461" t="s">
        <v>26</v>
      </c>
      <c r="T432" s="449" t="s">
        <v>27</v>
      </c>
      <c r="U432" s="462" t="s">
        <v>28</v>
      </c>
      <c r="V432" s="461" t="s">
        <v>26</v>
      </c>
      <c r="W432" s="449" t="s">
        <v>27</v>
      </c>
      <c r="X432" s="491" t="s">
        <v>28</v>
      </c>
      <c r="Y432" s="461" t="s">
        <v>26</v>
      </c>
      <c r="Z432" s="449" t="s">
        <v>27</v>
      </c>
      <c r="AA432" s="462" t="s">
        <v>28</v>
      </c>
      <c r="AB432" s="461" t="s">
        <v>26</v>
      </c>
      <c r="AC432" s="449" t="s">
        <v>27</v>
      </c>
      <c r="AD432" s="462" t="s">
        <v>28</v>
      </c>
      <c r="AE432" s="461" t="s">
        <v>26</v>
      </c>
      <c r="AF432" s="449" t="s">
        <v>27</v>
      </c>
      <c r="AG432" s="462" t="s">
        <v>28</v>
      </c>
      <c r="AH432" s="461" t="s">
        <v>26</v>
      </c>
      <c r="AI432" s="449" t="s">
        <v>27</v>
      </c>
      <c r="AJ432" s="462" t="s">
        <v>28</v>
      </c>
      <c r="AK432" s="461" t="s">
        <v>26</v>
      </c>
      <c r="AL432" s="449" t="s">
        <v>27</v>
      </c>
      <c r="AM432" s="462" t="s">
        <v>28</v>
      </c>
      <c r="AN432" s="461" t="s">
        <v>26</v>
      </c>
      <c r="AO432" s="449" t="s">
        <v>27</v>
      </c>
      <c r="AP432" s="462" t="s">
        <v>28</v>
      </c>
      <c r="AQ432" s="461" t="s">
        <v>26</v>
      </c>
      <c r="AR432" s="449" t="s">
        <v>27</v>
      </c>
      <c r="AS432" s="462" t="s">
        <v>28</v>
      </c>
      <c r="AT432" s="461" t="s">
        <v>26</v>
      </c>
      <c r="AU432" s="449" t="s">
        <v>27</v>
      </c>
      <c r="AV432" s="462" t="s">
        <v>28</v>
      </c>
      <c r="AW432" s="461" t="s">
        <v>26</v>
      </c>
      <c r="AX432" s="449" t="s">
        <v>27</v>
      </c>
      <c r="AY432" s="462" t="s">
        <v>28</v>
      </c>
      <c r="AZ432" s="490" t="s">
        <v>26</v>
      </c>
      <c r="BA432" s="482" t="s">
        <v>29</v>
      </c>
    </row>
    <row r="433" spans="1:53" ht="15" customHeight="1">
      <c r="A433" s="626" t="s">
        <v>261</v>
      </c>
      <c r="B433" s="610" t="s">
        <v>450</v>
      </c>
      <c r="C433" s="612">
        <v>1808</v>
      </c>
      <c r="D433" s="614" t="s">
        <v>451</v>
      </c>
      <c r="E433" s="628" t="s">
        <v>452</v>
      </c>
      <c r="F433" s="75" t="s">
        <v>33</v>
      </c>
      <c r="G433" s="78"/>
      <c r="H433" s="64">
        <f t="shared" ref="H433:H438" si="952">G433-I433</f>
        <v>0</v>
      </c>
      <c r="I433" s="79"/>
      <c r="J433" s="78"/>
      <c r="K433" s="64">
        <f t="shared" ref="K433:K438" si="953">J433-L433</f>
        <v>0</v>
      </c>
      <c r="L433" s="79"/>
      <c r="M433" s="78"/>
      <c r="N433" s="64">
        <f>M433-O433</f>
        <v>0</v>
      </c>
      <c r="O433" s="79"/>
      <c r="P433" s="78"/>
      <c r="Q433" s="64">
        <f t="shared" ref="Q433:Q438" si="954">P433-R433</f>
        <v>0</v>
      </c>
      <c r="R433" s="79"/>
      <c r="S433" s="78"/>
      <c r="T433" s="64">
        <f t="shared" ref="T433:T438" si="955">S433-U433</f>
        <v>0</v>
      </c>
      <c r="U433" s="79"/>
      <c r="V433" s="78"/>
      <c r="W433" s="64">
        <f t="shared" ref="W433:W439" si="956">V433-X433</f>
        <v>0</v>
      </c>
      <c r="X433" s="93"/>
      <c r="Y433" s="78"/>
      <c r="Z433" s="64">
        <f t="shared" ref="Z433:Z438" si="957">Y433-AA433</f>
        <v>0</v>
      </c>
      <c r="AA433" s="79"/>
      <c r="AB433" s="78"/>
      <c r="AC433" s="64">
        <f t="shared" ref="AC433:AC438" si="958">AB433-AD433</f>
        <v>0</v>
      </c>
      <c r="AD433" s="79"/>
      <c r="AE433" s="78"/>
      <c r="AF433" s="64">
        <f t="shared" ref="AF433:AF438" si="959">AE433-AG433</f>
        <v>0</v>
      </c>
      <c r="AG433" s="79"/>
      <c r="AH433" s="78"/>
      <c r="AI433" s="64">
        <f t="shared" ref="AI433:AI438" si="960">AH433-AJ433</f>
        <v>0</v>
      </c>
      <c r="AJ433" s="79"/>
      <c r="AK433" s="78"/>
      <c r="AL433" s="64">
        <f t="shared" ref="AL433:AL438" si="961">AK433-AM433</f>
        <v>0</v>
      </c>
      <c r="AM433" s="79"/>
      <c r="AN433" s="78"/>
      <c r="AO433" s="64">
        <f t="shared" ref="AO433:AO438" si="962">AN433-AP433</f>
        <v>0</v>
      </c>
      <c r="AP433" s="79"/>
      <c r="AQ433" s="78"/>
      <c r="AR433" s="64">
        <f t="shared" ref="AR433:AR438" si="963">AQ433-AS433</f>
        <v>0</v>
      </c>
      <c r="AS433" s="79"/>
      <c r="AT433" s="78"/>
      <c r="AU433" s="64">
        <f t="shared" ref="AU433:AU438" si="964">AT433-AV433</f>
        <v>0</v>
      </c>
      <c r="AV433" s="79"/>
      <c r="AW433" s="78"/>
      <c r="AX433" s="64">
        <f t="shared" ref="AX433:AX438" si="965">AW433-AY433</f>
        <v>0</v>
      </c>
      <c r="AY433" s="79"/>
      <c r="AZ433" s="76"/>
      <c r="BA433" s="66" t="s">
        <v>34</v>
      </c>
    </row>
    <row r="434" spans="1:53" ht="15" customHeight="1">
      <c r="A434" s="627"/>
      <c r="B434" s="611"/>
      <c r="C434" s="613"/>
      <c r="D434" s="615"/>
      <c r="E434" s="629"/>
      <c r="F434" s="75" t="s">
        <v>35</v>
      </c>
      <c r="G434" s="78"/>
      <c r="H434" s="64">
        <f t="shared" si="952"/>
        <v>0</v>
      </c>
      <c r="I434" s="79"/>
      <c r="J434" s="78"/>
      <c r="K434" s="64">
        <f t="shared" si="953"/>
        <v>0</v>
      </c>
      <c r="L434" s="79"/>
      <c r="M434" s="78"/>
      <c r="N434" s="64">
        <f>M434-O434</f>
        <v>0</v>
      </c>
      <c r="O434" s="79"/>
      <c r="P434" s="78"/>
      <c r="Q434" s="64">
        <f t="shared" si="954"/>
        <v>0</v>
      </c>
      <c r="R434" s="79"/>
      <c r="S434" s="78"/>
      <c r="T434" s="64">
        <f t="shared" si="955"/>
        <v>0</v>
      </c>
      <c r="U434" s="79"/>
      <c r="V434" s="78"/>
      <c r="W434" s="64">
        <f t="shared" si="956"/>
        <v>0</v>
      </c>
      <c r="X434" s="93"/>
      <c r="Y434" s="78"/>
      <c r="Z434" s="64">
        <f t="shared" si="957"/>
        <v>0</v>
      </c>
      <c r="AA434" s="79"/>
      <c r="AB434" s="78"/>
      <c r="AC434" s="64">
        <f t="shared" si="958"/>
        <v>0</v>
      </c>
      <c r="AD434" s="79"/>
      <c r="AE434" s="78"/>
      <c r="AF434" s="64">
        <f t="shared" si="959"/>
        <v>0</v>
      </c>
      <c r="AG434" s="79"/>
      <c r="AH434" s="78"/>
      <c r="AI434" s="64">
        <f t="shared" si="960"/>
        <v>0</v>
      </c>
      <c r="AJ434" s="79"/>
      <c r="AK434" s="78"/>
      <c r="AL434" s="64">
        <f t="shared" si="961"/>
        <v>0</v>
      </c>
      <c r="AM434" s="79"/>
      <c r="AN434" s="78"/>
      <c r="AO434" s="64">
        <f t="shared" si="962"/>
        <v>0</v>
      </c>
      <c r="AP434" s="79"/>
      <c r="AQ434" s="78"/>
      <c r="AR434" s="64">
        <f t="shared" si="963"/>
        <v>0</v>
      </c>
      <c r="AS434" s="79"/>
      <c r="AT434" s="78"/>
      <c r="AU434" s="64">
        <f t="shared" si="964"/>
        <v>0</v>
      </c>
      <c r="AV434" s="79"/>
      <c r="AW434" s="78"/>
      <c r="AX434" s="64">
        <f t="shared" si="965"/>
        <v>0</v>
      </c>
      <c r="AY434" s="79"/>
      <c r="AZ434" s="76"/>
      <c r="BA434" s="67">
        <f>SUM(G433:G439,J433:J439,M433:M439,P433:P439,S433:S439,V433:V439,Y433:Y439,AB433:AB439,AE433:AE439,AH433:AH439,AK433:AK439,AZ433:AZ439,AN433:AN439,AQ433:AQ439)</f>
        <v>4215694</v>
      </c>
    </row>
    <row r="435" spans="1:53" ht="15" customHeight="1">
      <c r="A435" s="627"/>
      <c r="B435" s="611"/>
      <c r="C435" s="613"/>
      <c r="D435" s="615"/>
      <c r="E435" s="629"/>
      <c r="F435" s="75" t="s">
        <v>36</v>
      </c>
      <c r="G435" s="78"/>
      <c r="H435" s="64">
        <f t="shared" si="952"/>
        <v>0</v>
      </c>
      <c r="I435" s="79"/>
      <c r="J435" s="78"/>
      <c r="K435" s="64">
        <f t="shared" si="953"/>
        <v>0</v>
      </c>
      <c r="L435" s="79"/>
      <c r="M435" s="78"/>
      <c r="N435" s="64">
        <v>0</v>
      </c>
      <c r="O435" s="79"/>
      <c r="P435" s="78">
        <v>39000</v>
      </c>
      <c r="Q435" s="64">
        <f t="shared" si="954"/>
        <v>0</v>
      </c>
      <c r="R435" s="79">
        <v>39000</v>
      </c>
      <c r="S435" s="78"/>
      <c r="T435" s="64">
        <f t="shared" si="955"/>
        <v>0</v>
      </c>
      <c r="U435" s="79"/>
      <c r="V435" s="78"/>
      <c r="W435" s="64">
        <f t="shared" si="956"/>
        <v>0</v>
      </c>
      <c r="X435" s="93"/>
      <c r="Y435" s="78"/>
      <c r="Z435" s="64">
        <f t="shared" si="957"/>
        <v>0</v>
      </c>
      <c r="AA435" s="79"/>
      <c r="AB435" s="78"/>
      <c r="AC435" s="64">
        <f t="shared" si="958"/>
        <v>0</v>
      </c>
      <c r="AD435" s="79"/>
      <c r="AE435" s="78"/>
      <c r="AF435" s="64">
        <f t="shared" si="959"/>
        <v>0</v>
      </c>
      <c r="AG435" s="79"/>
      <c r="AH435" s="78"/>
      <c r="AI435" s="64">
        <f t="shared" si="960"/>
        <v>0</v>
      </c>
      <c r="AJ435" s="79"/>
      <c r="AK435" s="78"/>
      <c r="AL435" s="64">
        <f t="shared" si="961"/>
        <v>0</v>
      </c>
      <c r="AM435" s="79"/>
      <c r="AN435" s="78"/>
      <c r="AO435" s="64">
        <f t="shared" si="962"/>
        <v>0</v>
      </c>
      <c r="AP435" s="79"/>
      <c r="AQ435" s="78"/>
      <c r="AR435" s="64">
        <f t="shared" si="963"/>
        <v>0</v>
      </c>
      <c r="AS435" s="79"/>
      <c r="AT435" s="78"/>
      <c r="AU435" s="64">
        <f t="shared" si="964"/>
        <v>0</v>
      </c>
      <c r="AV435" s="79"/>
      <c r="AW435" s="78"/>
      <c r="AX435" s="64">
        <f t="shared" si="965"/>
        <v>0</v>
      </c>
      <c r="AY435" s="79"/>
      <c r="AZ435" s="76"/>
      <c r="BA435" s="68" t="s">
        <v>37</v>
      </c>
    </row>
    <row r="436" spans="1:53" ht="15" customHeight="1">
      <c r="A436" s="627"/>
      <c r="B436" s="611"/>
      <c r="C436" s="613"/>
      <c r="D436" s="615"/>
      <c r="E436" s="629"/>
      <c r="F436" s="75" t="s">
        <v>38</v>
      </c>
      <c r="G436" s="78"/>
      <c r="H436" s="64">
        <f t="shared" si="952"/>
        <v>0</v>
      </c>
      <c r="I436" s="79"/>
      <c r="J436" s="78">
        <f>SUM(680944-108000)</f>
        <v>572944</v>
      </c>
      <c r="K436" s="64">
        <f t="shared" si="953"/>
        <v>0</v>
      </c>
      <c r="L436" s="79">
        <v>572944</v>
      </c>
      <c r="M436" s="78"/>
      <c r="N436" s="64">
        <v>0</v>
      </c>
      <c r="O436" s="79"/>
      <c r="P436" s="78"/>
      <c r="Q436" s="64">
        <f t="shared" si="954"/>
        <v>0</v>
      </c>
      <c r="R436" s="79"/>
      <c r="S436" s="78">
        <v>42750</v>
      </c>
      <c r="T436" s="64">
        <f t="shared" si="955"/>
        <v>0</v>
      </c>
      <c r="U436" s="79">
        <v>42750</v>
      </c>
      <c r="V436" s="78"/>
      <c r="W436" s="64">
        <f t="shared" si="956"/>
        <v>0</v>
      </c>
      <c r="X436" s="93"/>
      <c r="Y436" s="78"/>
      <c r="Z436" s="64">
        <f t="shared" si="957"/>
        <v>0</v>
      </c>
      <c r="AA436" s="79"/>
      <c r="AB436" s="78"/>
      <c r="AC436" s="64">
        <f t="shared" si="958"/>
        <v>0</v>
      </c>
      <c r="AD436" s="79"/>
      <c r="AE436" s="78"/>
      <c r="AF436" s="64">
        <f t="shared" si="959"/>
        <v>0</v>
      </c>
      <c r="AG436" s="79"/>
      <c r="AH436" s="78"/>
      <c r="AI436" s="64">
        <f t="shared" si="960"/>
        <v>0</v>
      </c>
      <c r="AJ436" s="79"/>
      <c r="AK436" s="78"/>
      <c r="AL436" s="64">
        <f t="shared" si="961"/>
        <v>0</v>
      </c>
      <c r="AM436" s="79"/>
      <c r="AN436" s="78"/>
      <c r="AO436" s="64">
        <f t="shared" si="962"/>
        <v>0</v>
      </c>
      <c r="AP436" s="79"/>
      <c r="AQ436" s="78"/>
      <c r="AR436" s="64">
        <f t="shared" si="963"/>
        <v>0</v>
      </c>
      <c r="AS436" s="79"/>
      <c r="AT436" s="78"/>
      <c r="AU436" s="64">
        <f t="shared" si="964"/>
        <v>0</v>
      </c>
      <c r="AV436" s="79"/>
      <c r="AW436" s="78"/>
      <c r="AX436" s="64">
        <f t="shared" si="965"/>
        <v>0</v>
      </c>
      <c r="AY436" s="79"/>
      <c r="AZ436" s="76"/>
      <c r="BA436" s="67">
        <f>SUM(H433:H439,K433:K439,N433:N439,Q433:Q439,T433:T439,W433:W439,Z433:Z439,AC433:AC439,AF433:AF439,AI433:AI439,AL433:AL439,AO433:AO439,AR433:AR439)</f>
        <v>0</v>
      </c>
    </row>
    <row r="437" spans="1:53" ht="15" customHeight="1">
      <c r="A437" s="627"/>
      <c r="B437" s="611"/>
      <c r="C437" s="613"/>
      <c r="D437" s="615"/>
      <c r="E437" s="629"/>
      <c r="F437" s="75" t="s">
        <v>39</v>
      </c>
      <c r="G437" s="78"/>
      <c r="H437" s="64">
        <f t="shared" si="952"/>
        <v>0</v>
      </c>
      <c r="I437" s="79"/>
      <c r="J437" s="78"/>
      <c r="K437" s="64">
        <f t="shared" si="953"/>
        <v>0</v>
      </c>
      <c r="L437" s="79"/>
      <c r="M437" s="78"/>
      <c r="N437" s="64">
        <v>0</v>
      </c>
      <c r="O437" s="79"/>
      <c r="P437" s="78"/>
      <c r="Q437" s="64">
        <f t="shared" si="954"/>
        <v>0</v>
      </c>
      <c r="R437" s="79"/>
      <c r="S437" s="78"/>
      <c r="T437" s="64">
        <f t="shared" si="955"/>
        <v>0</v>
      </c>
      <c r="U437" s="79"/>
      <c r="V437" s="78"/>
      <c r="W437" s="64">
        <f t="shared" si="956"/>
        <v>0</v>
      </c>
      <c r="X437" s="79"/>
      <c r="Y437" s="78"/>
      <c r="Z437" s="64">
        <f t="shared" si="957"/>
        <v>0</v>
      </c>
      <c r="AA437" s="79"/>
      <c r="AB437" s="78"/>
      <c r="AC437" s="64">
        <f t="shared" si="958"/>
        <v>0</v>
      </c>
      <c r="AD437" s="79"/>
      <c r="AE437" s="78"/>
      <c r="AF437" s="64">
        <f t="shared" si="959"/>
        <v>0</v>
      </c>
      <c r="AG437" s="79"/>
      <c r="AH437" s="78"/>
      <c r="AI437" s="64">
        <f t="shared" si="960"/>
        <v>0</v>
      </c>
      <c r="AJ437" s="79"/>
      <c r="AK437" s="78"/>
      <c r="AL437" s="64">
        <f t="shared" si="961"/>
        <v>0</v>
      </c>
      <c r="AM437" s="79"/>
      <c r="AN437" s="78"/>
      <c r="AO437" s="64">
        <f t="shared" si="962"/>
        <v>0</v>
      </c>
      <c r="AP437" s="79"/>
      <c r="AQ437" s="78"/>
      <c r="AR437" s="64">
        <f t="shared" si="963"/>
        <v>0</v>
      </c>
      <c r="AS437" s="79"/>
      <c r="AT437" s="78"/>
      <c r="AU437" s="64">
        <f t="shared" si="964"/>
        <v>0</v>
      </c>
      <c r="AV437" s="79"/>
      <c r="AW437" s="78"/>
      <c r="AX437" s="64">
        <f t="shared" si="965"/>
        <v>0</v>
      </c>
      <c r="AY437" s="79"/>
      <c r="AZ437" s="76"/>
      <c r="BA437" s="68" t="s">
        <v>40</v>
      </c>
    </row>
    <row r="438" spans="1:53" ht="15" customHeight="1">
      <c r="A438" s="627"/>
      <c r="B438" s="611"/>
      <c r="C438" s="613"/>
      <c r="D438" s="615"/>
      <c r="E438" s="629"/>
      <c r="F438" s="75" t="s">
        <v>42</v>
      </c>
      <c r="G438" s="78"/>
      <c r="H438" s="64">
        <f t="shared" si="952"/>
        <v>0</v>
      </c>
      <c r="I438" s="79"/>
      <c r="J438" s="78"/>
      <c r="K438" s="64">
        <f t="shared" si="953"/>
        <v>0</v>
      </c>
      <c r="L438" s="79"/>
      <c r="M438" s="78"/>
      <c r="N438" s="64">
        <v>0</v>
      </c>
      <c r="O438" s="79"/>
      <c r="P438" s="78"/>
      <c r="Q438" s="64">
        <f t="shared" si="954"/>
        <v>0</v>
      </c>
      <c r="R438" s="79"/>
      <c r="S438" s="78"/>
      <c r="T438" s="64">
        <f t="shared" si="955"/>
        <v>0</v>
      </c>
      <c r="U438" s="79"/>
      <c r="V438" s="78">
        <v>2986000</v>
      </c>
      <c r="W438" s="64">
        <f t="shared" si="956"/>
        <v>0</v>
      </c>
      <c r="X438" s="79">
        <v>2986000</v>
      </c>
      <c r="Y438" s="78"/>
      <c r="Z438" s="64">
        <f t="shared" si="957"/>
        <v>0</v>
      </c>
      <c r="AA438" s="79"/>
      <c r="AB438" s="78"/>
      <c r="AC438" s="64">
        <f t="shared" si="958"/>
        <v>0</v>
      </c>
      <c r="AD438" s="79"/>
      <c r="AE438" s="78"/>
      <c r="AF438" s="64">
        <f t="shared" si="959"/>
        <v>0</v>
      </c>
      <c r="AG438" s="79"/>
      <c r="AH438" s="78"/>
      <c r="AI438" s="64">
        <f t="shared" si="960"/>
        <v>0</v>
      </c>
      <c r="AJ438" s="79"/>
      <c r="AK438" s="78"/>
      <c r="AL438" s="64">
        <f t="shared" si="961"/>
        <v>0</v>
      </c>
      <c r="AM438" s="79"/>
      <c r="AN438" s="78"/>
      <c r="AO438" s="64">
        <f t="shared" si="962"/>
        <v>0</v>
      </c>
      <c r="AP438" s="79"/>
      <c r="AQ438" s="78"/>
      <c r="AR438" s="64">
        <f t="shared" si="963"/>
        <v>0</v>
      </c>
      <c r="AS438" s="79"/>
      <c r="AT438" s="78"/>
      <c r="AU438" s="64">
        <f t="shared" si="964"/>
        <v>0</v>
      </c>
      <c r="AV438" s="79"/>
      <c r="AW438" s="78"/>
      <c r="AX438" s="64">
        <f t="shared" si="965"/>
        <v>0</v>
      </c>
      <c r="AY438" s="79"/>
      <c r="AZ438" s="76"/>
      <c r="BA438" s="67">
        <f>SUM(I433:I439,L433:L439,O433:O439,R433:R439,U433:U439,X433:X439,AA433:AA439,AD433:AD439,AG433:AG439,AJ433:AJ439,AM433:AM439,AP433:AP439,AS433:AS439)</f>
        <v>4215694</v>
      </c>
    </row>
    <row r="439" spans="1:53" ht="15" customHeight="1">
      <c r="A439" s="741"/>
      <c r="B439" s="742"/>
      <c r="C439" s="743"/>
      <c r="D439" s="747"/>
      <c r="E439" s="745"/>
      <c r="F439" s="75" t="s">
        <v>67</v>
      </c>
      <c r="G439" s="117"/>
      <c r="H439" s="118"/>
      <c r="I439" s="119"/>
      <c r="J439" s="117"/>
      <c r="K439" s="118"/>
      <c r="L439" s="119"/>
      <c r="M439" s="117"/>
      <c r="N439" s="118"/>
      <c r="O439" s="119"/>
      <c r="P439" s="117"/>
      <c r="Q439" s="118"/>
      <c r="R439" s="119"/>
      <c r="S439" s="78"/>
      <c r="T439" s="64">
        <f t="shared" ref="T439" si="966">S439-U439</f>
        <v>0</v>
      </c>
      <c r="U439" s="79"/>
      <c r="V439" s="117">
        <v>575000</v>
      </c>
      <c r="W439" s="118">
        <f t="shared" si="956"/>
        <v>0</v>
      </c>
      <c r="X439" s="119">
        <v>575000</v>
      </c>
      <c r="Y439" s="78"/>
      <c r="Z439" s="64"/>
      <c r="AA439" s="79"/>
      <c r="AB439" s="78"/>
      <c r="AC439" s="64"/>
      <c r="AD439" s="79"/>
      <c r="AE439" s="78"/>
      <c r="AF439" s="64"/>
      <c r="AG439" s="79"/>
      <c r="AH439" s="78"/>
      <c r="AI439" s="64"/>
      <c r="AJ439" s="79"/>
      <c r="AK439" s="78"/>
      <c r="AL439" s="64"/>
      <c r="AM439" s="79"/>
      <c r="AN439" s="78"/>
      <c r="AO439" s="64"/>
      <c r="AP439" s="79"/>
      <c r="AQ439" s="78"/>
      <c r="AR439" s="64"/>
      <c r="AS439" s="79"/>
      <c r="AT439" s="78"/>
      <c r="AU439" s="64"/>
      <c r="AV439" s="79"/>
      <c r="AW439" s="78"/>
      <c r="AX439" s="64"/>
      <c r="AY439" s="79"/>
      <c r="AZ439" s="76"/>
      <c r="BA439" s="67"/>
    </row>
    <row r="440" spans="1:53" ht="15" customHeight="1">
      <c r="A440" s="445" t="s">
        <v>24</v>
      </c>
      <c r="B440" s="447" t="s">
        <v>20</v>
      </c>
      <c r="C440" s="447" t="s">
        <v>21</v>
      </c>
      <c r="D440" s="447" t="s">
        <v>212</v>
      </c>
      <c r="E440" s="447" t="s">
        <v>23</v>
      </c>
      <c r="F440" s="485" t="s">
        <v>25</v>
      </c>
      <c r="G440" s="434" t="s">
        <v>26</v>
      </c>
      <c r="H440" s="436" t="s">
        <v>27</v>
      </c>
      <c r="I440" s="438" t="s">
        <v>28</v>
      </c>
      <c r="J440" s="434" t="s">
        <v>26</v>
      </c>
      <c r="K440" s="436" t="s">
        <v>27</v>
      </c>
      <c r="L440" s="438" t="s">
        <v>28</v>
      </c>
      <c r="M440" s="434" t="s">
        <v>26</v>
      </c>
      <c r="N440" s="436" t="s">
        <v>27</v>
      </c>
      <c r="O440" s="438" t="s">
        <v>28</v>
      </c>
      <c r="P440" s="434" t="s">
        <v>26</v>
      </c>
      <c r="Q440" s="436" t="s">
        <v>27</v>
      </c>
      <c r="R440" s="438" t="s">
        <v>28</v>
      </c>
      <c r="S440" s="434" t="s">
        <v>26</v>
      </c>
      <c r="T440" s="436" t="s">
        <v>27</v>
      </c>
      <c r="U440" s="438" t="s">
        <v>28</v>
      </c>
      <c r="V440" s="434" t="s">
        <v>26</v>
      </c>
      <c r="W440" s="436" t="s">
        <v>27</v>
      </c>
      <c r="X440" s="486" t="s">
        <v>28</v>
      </c>
      <c r="Y440" s="434" t="s">
        <v>26</v>
      </c>
      <c r="Z440" s="436" t="s">
        <v>27</v>
      </c>
      <c r="AA440" s="438" t="s">
        <v>28</v>
      </c>
      <c r="AB440" s="434" t="s">
        <v>26</v>
      </c>
      <c r="AC440" s="436" t="s">
        <v>27</v>
      </c>
      <c r="AD440" s="438" t="s">
        <v>28</v>
      </c>
      <c r="AE440" s="434" t="s">
        <v>26</v>
      </c>
      <c r="AF440" s="436" t="s">
        <v>27</v>
      </c>
      <c r="AG440" s="438" t="s">
        <v>28</v>
      </c>
      <c r="AH440" s="434" t="s">
        <v>26</v>
      </c>
      <c r="AI440" s="436" t="s">
        <v>27</v>
      </c>
      <c r="AJ440" s="438" t="s">
        <v>28</v>
      </c>
      <c r="AK440" s="434" t="s">
        <v>26</v>
      </c>
      <c r="AL440" s="436" t="s">
        <v>27</v>
      </c>
      <c r="AM440" s="438" t="s">
        <v>28</v>
      </c>
      <c r="AN440" s="434" t="s">
        <v>26</v>
      </c>
      <c r="AO440" s="436" t="s">
        <v>27</v>
      </c>
      <c r="AP440" s="438" t="s">
        <v>28</v>
      </c>
      <c r="AQ440" s="434" t="s">
        <v>26</v>
      </c>
      <c r="AR440" s="436" t="s">
        <v>27</v>
      </c>
      <c r="AS440" s="438" t="s">
        <v>28</v>
      </c>
      <c r="AT440" s="434" t="s">
        <v>26</v>
      </c>
      <c r="AU440" s="436" t="s">
        <v>27</v>
      </c>
      <c r="AV440" s="438" t="s">
        <v>28</v>
      </c>
      <c r="AW440" s="434" t="s">
        <v>26</v>
      </c>
      <c r="AX440" s="436" t="s">
        <v>27</v>
      </c>
      <c r="AY440" s="438" t="s">
        <v>28</v>
      </c>
      <c r="AZ440" s="488" t="s">
        <v>26</v>
      </c>
      <c r="BA440" s="440" t="s">
        <v>29</v>
      </c>
    </row>
    <row r="441" spans="1:53" ht="15" customHeight="1">
      <c r="A441" s="626" t="s">
        <v>336</v>
      </c>
      <c r="B441" s="610" t="s">
        <v>453</v>
      </c>
      <c r="C441" s="612">
        <v>2104</v>
      </c>
      <c r="D441" s="614">
        <v>3037</v>
      </c>
      <c r="E441" s="628" t="s">
        <v>454</v>
      </c>
      <c r="F441" s="75" t="s">
        <v>33</v>
      </c>
      <c r="G441" s="78"/>
      <c r="H441" s="64">
        <f t="shared" ref="H441:H446" si="967">G441-I441</f>
        <v>0</v>
      </c>
      <c r="I441" s="79"/>
      <c r="J441" s="78"/>
      <c r="K441" s="64">
        <f t="shared" ref="K441:K446" si="968">J441-L441</f>
        <v>0</v>
      </c>
      <c r="L441" s="79"/>
      <c r="M441" s="78"/>
      <c r="N441" s="64">
        <f t="shared" ref="N441:N446" si="969">M441-O441</f>
        <v>0</v>
      </c>
      <c r="O441" s="79"/>
      <c r="P441" s="78"/>
      <c r="Q441" s="64">
        <f t="shared" ref="Q441:Q446" si="970">P441-R441</f>
        <v>0</v>
      </c>
      <c r="R441" s="79"/>
      <c r="S441" s="78"/>
      <c r="T441" s="64">
        <f t="shared" ref="T441:T446" si="971">S441-U441</f>
        <v>0</v>
      </c>
      <c r="U441" s="79"/>
      <c r="V441" s="78"/>
      <c r="W441" s="64">
        <f t="shared" ref="W441:W446" si="972">V441-X441</f>
        <v>0</v>
      </c>
      <c r="X441" s="93"/>
      <c r="Y441" s="78"/>
      <c r="Z441" s="64">
        <f t="shared" ref="Z441:Z446" si="973">Y441-AA441</f>
        <v>0</v>
      </c>
      <c r="AA441" s="79"/>
      <c r="AB441" s="78"/>
      <c r="AC441" s="64">
        <f t="shared" ref="AC441:AC446" si="974">AB441-AD441</f>
        <v>0</v>
      </c>
      <c r="AD441" s="79"/>
      <c r="AE441" s="78"/>
      <c r="AF441" s="64">
        <f t="shared" ref="AF441:AF446" si="975">AE441-AG441</f>
        <v>0</v>
      </c>
      <c r="AG441" s="79"/>
      <c r="AH441" s="78"/>
      <c r="AI441" s="64">
        <f t="shared" ref="AI441:AI446" si="976">AH441-AJ441</f>
        <v>0</v>
      </c>
      <c r="AJ441" s="79"/>
      <c r="AK441" s="78"/>
      <c r="AL441" s="64">
        <f t="shared" ref="AL441:AL446" si="977">AK441-AM441</f>
        <v>0</v>
      </c>
      <c r="AM441" s="79"/>
      <c r="AN441" s="78"/>
      <c r="AO441" s="64">
        <f t="shared" ref="AO441:AO446" si="978">AN441-AP441</f>
        <v>0</v>
      </c>
      <c r="AP441" s="79"/>
      <c r="AQ441" s="78"/>
      <c r="AR441" s="64">
        <f t="shared" ref="AR441:AR446" si="979">AQ441-AS441</f>
        <v>0</v>
      </c>
      <c r="AS441" s="79"/>
      <c r="AT441" s="78"/>
      <c r="AU441" s="64">
        <f t="shared" ref="AU441:AU446" si="980">AT441-AV441</f>
        <v>0</v>
      </c>
      <c r="AV441" s="79"/>
      <c r="AW441" s="78"/>
      <c r="AX441" s="64">
        <f t="shared" ref="AX441:AX446" si="981">AW441-AY441</f>
        <v>0</v>
      </c>
      <c r="AY441" s="79"/>
      <c r="AZ441" s="76"/>
      <c r="BA441" s="66" t="s">
        <v>34</v>
      </c>
    </row>
    <row r="442" spans="1:53" ht="15" customHeight="1">
      <c r="A442" s="627"/>
      <c r="B442" s="611"/>
      <c r="C442" s="613"/>
      <c r="D442" s="615"/>
      <c r="E442" s="629"/>
      <c r="F442" s="75" t="s">
        <v>35</v>
      </c>
      <c r="G442" s="78"/>
      <c r="H442" s="64">
        <f t="shared" si="967"/>
        <v>0</v>
      </c>
      <c r="I442" s="79"/>
      <c r="J442" s="78"/>
      <c r="K442" s="64">
        <f t="shared" si="968"/>
        <v>0</v>
      </c>
      <c r="L442" s="79"/>
      <c r="M442" s="78"/>
      <c r="N442" s="64">
        <f t="shared" si="969"/>
        <v>0</v>
      </c>
      <c r="O442" s="79"/>
      <c r="P442" s="78"/>
      <c r="Q442" s="64">
        <f t="shared" si="970"/>
        <v>0</v>
      </c>
      <c r="R442" s="79"/>
      <c r="S442" s="78"/>
      <c r="T442" s="64">
        <f t="shared" si="971"/>
        <v>0</v>
      </c>
      <c r="U442" s="79"/>
      <c r="V442" s="78"/>
      <c r="W442" s="64">
        <f t="shared" si="972"/>
        <v>0</v>
      </c>
      <c r="X442" s="93"/>
      <c r="Y442" s="78"/>
      <c r="Z442" s="64">
        <f t="shared" si="973"/>
        <v>0</v>
      </c>
      <c r="AA442" s="79"/>
      <c r="AB442" s="78"/>
      <c r="AC442" s="64">
        <f t="shared" si="974"/>
        <v>0</v>
      </c>
      <c r="AD442" s="79"/>
      <c r="AE442" s="78"/>
      <c r="AF442" s="64">
        <f t="shared" si="975"/>
        <v>0</v>
      </c>
      <c r="AG442" s="79"/>
      <c r="AH442" s="78"/>
      <c r="AI442" s="64">
        <f t="shared" si="976"/>
        <v>0</v>
      </c>
      <c r="AJ442" s="79"/>
      <c r="AK442" s="78"/>
      <c r="AL442" s="64">
        <f t="shared" si="977"/>
        <v>0</v>
      </c>
      <c r="AM442" s="79"/>
      <c r="AN442" s="78"/>
      <c r="AO442" s="64">
        <f t="shared" si="978"/>
        <v>0</v>
      </c>
      <c r="AP442" s="79"/>
      <c r="AQ442" s="78"/>
      <c r="AR442" s="64">
        <f t="shared" si="979"/>
        <v>0</v>
      </c>
      <c r="AS442" s="79"/>
      <c r="AT442" s="78"/>
      <c r="AU442" s="64">
        <f t="shared" si="980"/>
        <v>0</v>
      </c>
      <c r="AV442" s="79"/>
      <c r="AW442" s="78"/>
      <c r="AX442" s="64">
        <f t="shared" si="981"/>
        <v>0</v>
      </c>
      <c r="AY442" s="79"/>
      <c r="AZ442" s="76"/>
      <c r="BA442" s="67">
        <f>SUM(G441:G446,J441:J446,M441:M446,P441:P446,S441:S446,V441:V446,Y441:Y446,AB441:AB446,AE441:AE446,AH441:AH446,AK441:AK446,AZ441:AZ446,AN441:AN446,AQ441:AQ446)</f>
        <v>502878</v>
      </c>
    </row>
    <row r="443" spans="1:53" ht="15" customHeight="1">
      <c r="A443" s="627"/>
      <c r="B443" s="611"/>
      <c r="C443" s="613"/>
      <c r="D443" s="615"/>
      <c r="E443" s="629"/>
      <c r="F443" s="75" t="s">
        <v>36</v>
      </c>
      <c r="G443" s="78"/>
      <c r="H443" s="64">
        <f t="shared" si="967"/>
        <v>0</v>
      </c>
      <c r="I443" s="79"/>
      <c r="J443" s="78"/>
      <c r="K443" s="64">
        <f t="shared" si="968"/>
        <v>0</v>
      </c>
      <c r="L443" s="79"/>
      <c r="M443" s="78"/>
      <c r="N443" s="64">
        <f t="shared" si="969"/>
        <v>0</v>
      </c>
      <c r="O443" s="79"/>
      <c r="P443" s="78"/>
      <c r="Q443" s="64">
        <f t="shared" si="970"/>
        <v>0</v>
      </c>
      <c r="R443" s="79"/>
      <c r="S443" s="78"/>
      <c r="T443" s="64">
        <f t="shared" si="971"/>
        <v>0</v>
      </c>
      <c r="U443" s="79"/>
      <c r="V443" s="78"/>
      <c r="W443" s="64">
        <f t="shared" si="972"/>
        <v>0</v>
      </c>
      <c r="X443" s="93"/>
      <c r="Y443" s="78"/>
      <c r="Z443" s="64">
        <f t="shared" si="973"/>
        <v>0</v>
      </c>
      <c r="AA443" s="79"/>
      <c r="AB443" s="78"/>
      <c r="AC443" s="64">
        <f t="shared" si="974"/>
        <v>0</v>
      </c>
      <c r="AD443" s="79"/>
      <c r="AE443" s="78"/>
      <c r="AF443" s="64">
        <f t="shared" si="975"/>
        <v>0</v>
      </c>
      <c r="AG443" s="79"/>
      <c r="AH443" s="78"/>
      <c r="AI443" s="64">
        <f t="shared" si="976"/>
        <v>0</v>
      </c>
      <c r="AJ443" s="79"/>
      <c r="AK443" s="78"/>
      <c r="AL443" s="64">
        <f t="shared" si="977"/>
        <v>0</v>
      </c>
      <c r="AM443" s="79"/>
      <c r="AN443" s="78"/>
      <c r="AO443" s="64">
        <f t="shared" si="978"/>
        <v>0</v>
      </c>
      <c r="AP443" s="79"/>
      <c r="AQ443" s="78"/>
      <c r="AR443" s="64">
        <f t="shared" si="979"/>
        <v>0</v>
      </c>
      <c r="AS443" s="79"/>
      <c r="AT443" s="78"/>
      <c r="AU443" s="64">
        <f t="shared" si="980"/>
        <v>0</v>
      </c>
      <c r="AV443" s="79"/>
      <c r="AW443" s="78"/>
      <c r="AX443" s="64">
        <f t="shared" si="981"/>
        <v>0</v>
      </c>
      <c r="AY443" s="79"/>
      <c r="AZ443" s="76"/>
      <c r="BA443" s="68" t="s">
        <v>37</v>
      </c>
    </row>
    <row r="444" spans="1:53" ht="15" customHeight="1">
      <c r="A444" s="627"/>
      <c r="B444" s="611"/>
      <c r="C444" s="613"/>
      <c r="D444" s="615"/>
      <c r="E444" s="629"/>
      <c r="F444" s="75" t="s">
        <v>38</v>
      </c>
      <c r="G444" s="78"/>
      <c r="H444" s="64">
        <f t="shared" si="967"/>
        <v>0</v>
      </c>
      <c r="I444" s="79"/>
      <c r="J444" s="78"/>
      <c r="K444" s="64">
        <f t="shared" si="968"/>
        <v>0</v>
      </c>
      <c r="L444" s="79"/>
      <c r="M444" s="78"/>
      <c r="N444" s="64">
        <f t="shared" si="969"/>
        <v>0</v>
      </c>
      <c r="O444" s="79"/>
      <c r="P444" s="78"/>
      <c r="Q444" s="64">
        <f t="shared" si="970"/>
        <v>0</v>
      </c>
      <c r="R444" s="79"/>
      <c r="S444" s="78"/>
      <c r="T444" s="64">
        <f t="shared" si="971"/>
        <v>0</v>
      </c>
      <c r="U444" s="79"/>
      <c r="V444" s="78"/>
      <c r="W444" s="64">
        <f t="shared" si="972"/>
        <v>0</v>
      </c>
      <c r="X444" s="93"/>
      <c r="Y444" s="78"/>
      <c r="Z444" s="64">
        <f t="shared" si="973"/>
        <v>0</v>
      </c>
      <c r="AA444" s="79"/>
      <c r="AB444" s="78"/>
      <c r="AC444" s="64">
        <f t="shared" si="974"/>
        <v>0</v>
      </c>
      <c r="AD444" s="79"/>
      <c r="AE444" s="78"/>
      <c r="AF444" s="64">
        <f t="shared" si="975"/>
        <v>0</v>
      </c>
      <c r="AG444" s="79"/>
      <c r="AH444" s="78"/>
      <c r="AI444" s="64">
        <f t="shared" si="976"/>
        <v>0</v>
      </c>
      <c r="AJ444" s="79"/>
      <c r="AK444" s="78"/>
      <c r="AL444" s="64">
        <f t="shared" si="977"/>
        <v>0</v>
      </c>
      <c r="AM444" s="79"/>
      <c r="AN444" s="78"/>
      <c r="AO444" s="64">
        <f t="shared" si="978"/>
        <v>0</v>
      </c>
      <c r="AP444" s="79"/>
      <c r="AQ444" s="78"/>
      <c r="AR444" s="64">
        <f t="shared" si="979"/>
        <v>0</v>
      </c>
      <c r="AS444" s="79"/>
      <c r="AT444" s="78"/>
      <c r="AU444" s="64">
        <f t="shared" si="980"/>
        <v>0</v>
      </c>
      <c r="AV444" s="79"/>
      <c r="AW444" s="78"/>
      <c r="AX444" s="64">
        <f t="shared" si="981"/>
        <v>0</v>
      </c>
      <c r="AY444" s="79"/>
      <c r="AZ444" s="76"/>
      <c r="BA444" s="67">
        <f>SUM(H441:H446,K441:K446,N441:N446,Q441:Q446,T441:T446,W441:W446,Z441:Z446,AC441:AC446,Z441:Z446,AF441:AF446,AI441:AI446,AL441:AL446,AO441:AO446,AR441:AR446)</f>
        <v>0</v>
      </c>
    </row>
    <row r="445" spans="1:53" ht="15" customHeight="1">
      <c r="A445" s="627"/>
      <c r="B445" s="611"/>
      <c r="C445" s="613"/>
      <c r="D445" s="615"/>
      <c r="E445" s="629"/>
      <c r="F445" s="75" t="s">
        <v>39</v>
      </c>
      <c r="G445" s="78"/>
      <c r="H445" s="64">
        <f t="shared" si="967"/>
        <v>0</v>
      </c>
      <c r="I445" s="79"/>
      <c r="J445" s="78"/>
      <c r="K445" s="64">
        <f t="shared" si="968"/>
        <v>0</v>
      </c>
      <c r="L445" s="79"/>
      <c r="M445" s="78"/>
      <c r="N445" s="64">
        <f t="shared" si="969"/>
        <v>0</v>
      </c>
      <c r="O445" s="79"/>
      <c r="P445" s="78"/>
      <c r="Q445" s="64">
        <f t="shared" si="970"/>
        <v>0</v>
      </c>
      <c r="R445" s="79"/>
      <c r="S445" s="78"/>
      <c r="T445" s="64">
        <f t="shared" si="971"/>
        <v>0</v>
      </c>
      <c r="U445" s="79"/>
      <c r="V445" s="78"/>
      <c r="W445" s="64">
        <f t="shared" si="972"/>
        <v>0</v>
      </c>
      <c r="X445" s="93"/>
      <c r="Y445" s="78"/>
      <c r="Z445" s="64">
        <f t="shared" si="973"/>
        <v>0</v>
      </c>
      <c r="AA445" s="79"/>
      <c r="AB445" s="78"/>
      <c r="AC445" s="64">
        <f t="shared" si="974"/>
        <v>0</v>
      </c>
      <c r="AD445" s="79"/>
      <c r="AE445" s="78"/>
      <c r="AF445" s="64">
        <f t="shared" si="975"/>
        <v>0</v>
      </c>
      <c r="AG445" s="79"/>
      <c r="AH445" s="78"/>
      <c r="AI445" s="64">
        <f t="shared" si="976"/>
        <v>0</v>
      </c>
      <c r="AJ445" s="79"/>
      <c r="AK445" s="78"/>
      <c r="AL445" s="64">
        <f t="shared" si="977"/>
        <v>0</v>
      </c>
      <c r="AM445" s="79"/>
      <c r="AN445" s="78"/>
      <c r="AO445" s="64">
        <f t="shared" si="978"/>
        <v>0</v>
      </c>
      <c r="AP445" s="79"/>
      <c r="AQ445" s="78"/>
      <c r="AR445" s="64">
        <f t="shared" si="979"/>
        <v>0</v>
      </c>
      <c r="AS445" s="79"/>
      <c r="AT445" s="78"/>
      <c r="AU445" s="64">
        <f t="shared" si="980"/>
        <v>0</v>
      </c>
      <c r="AV445" s="79"/>
      <c r="AW445" s="78"/>
      <c r="AX445" s="64">
        <f t="shared" si="981"/>
        <v>0</v>
      </c>
      <c r="AY445" s="79"/>
      <c r="AZ445" s="76"/>
      <c r="BA445" s="68" t="s">
        <v>40</v>
      </c>
    </row>
    <row r="446" spans="1:53" ht="15" customHeight="1">
      <c r="A446" s="738"/>
      <c r="B446" s="734"/>
      <c r="C446" s="735"/>
      <c r="D446" s="736"/>
      <c r="E446" s="740"/>
      <c r="F446" s="75" t="s">
        <v>42</v>
      </c>
      <c r="G446" s="78">
        <v>502878</v>
      </c>
      <c r="H446" s="64">
        <f t="shared" si="967"/>
        <v>0</v>
      </c>
      <c r="I446" s="79">
        <v>502878</v>
      </c>
      <c r="J446" s="78"/>
      <c r="K446" s="64">
        <f t="shared" si="968"/>
        <v>0</v>
      </c>
      <c r="L446" s="79"/>
      <c r="M446" s="78"/>
      <c r="N446" s="64">
        <f t="shared" si="969"/>
        <v>0</v>
      </c>
      <c r="O446" s="79"/>
      <c r="P446" s="78"/>
      <c r="Q446" s="64">
        <f t="shared" si="970"/>
        <v>0</v>
      </c>
      <c r="R446" s="79"/>
      <c r="S446" s="78"/>
      <c r="T446" s="64">
        <f t="shared" si="971"/>
        <v>0</v>
      </c>
      <c r="U446" s="79"/>
      <c r="V446" s="78"/>
      <c r="W446" s="64">
        <f t="shared" si="972"/>
        <v>0</v>
      </c>
      <c r="X446" s="93"/>
      <c r="Y446" s="78"/>
      <c r="Z446" s="64">
        <f t="shared" si="973"/>
        <v>0</v>
      </c>
      <c r="AA446" s="79"/>
      <c r="AB446" s="78"/>
      <c r="AC446" s="64">
        <f t="shared" si="974"/>
        <v>0</v>
      </c>
      <c r="AD446" s="79"/>
      <c r="AE446" s="78"/>
      <c r="AF446" s="64">
        <f t="shared" si="975"/>
        <v>0</v>
      </c>
      <c r="AG446" s="79"/>
      <c r="AH446" s="78"/>
      <c r="AI446" s="64">
        <f t="shared" si="976"/>
        <v>0</v>
      </c>
      <c r="AJ446" s="79"/>
      <c r="AK446" s="78"/>
      <c r="AL446" s="64">
        <f t="shared" si="977"/>
        <v>0</v>
      </c>
      <c r="AM446" s="79"/>
      <c r="AN446" s="78"/>
      <c r="AO446" s="64">
        <f t="shared" si="978"/>
        <v>0</v>
      </c>
      <c r="AP446" s="79"/>
      <c r="AQ446" s="78"/>
      <c r="AR446" s="64">
        <f t="shared" si="979"/>
        <v>0</v>
      </c>
      <c r="AS446" s="79"/>
      <c r="AT446" s="78"/>
      <c r="AU446" s="64">
        <f t="shared" si="980"/>
        <v>0</v>
      </c>
      <c r="AV446" s="79"/>
      <c r="AW446" s="78"/>
      <c r="AX446" s="64">
        <f t="shared" si="981"/>
        <v>0</v>
      </c>
      <c r="AY446" s="79"/>
      <c r="AZ446" s="76"/>
      <c r="BA446" s="67">
        <f>SUM(I441:I446,L441:L446,O441:O446,R441:R446,U441:U446,X441:X446,AA441:AA446,AD441:AD446,AG441:AG446,AJ441:AJ446,AM441:AM446,AP441:AP446,AS441:AS446)</f>
        <v>502878</v>
      </c>
    </row>
    <row r="447" spans="1:53" ht="11.25" customHeight="1">
      <c r="A447" s="477" t="s">
        <v>24</v>
      </c>
      <c r="B447" s="467" t="s">
        <v>20</v>
      </c>
      <c r="C447" s="467" t="s">
        <v>21</v>
      </c>
      <c r="D447" s="467" t="s">
        <v>212</v>
      </c>
      <c r="E447" s="467" t="s">
        <v>23</v>
      </c>
      <c r="F447" s="480" t="s">
        <v>25</v>
      </c>
      <c r="G447" s="459" t="s">
        <v>26</v>
      </c>
      <c r="H447" s="449" t="s">
        <v>27</v>
      </c>
      <c r="I447" s="451" t="s">
        <v>28</v>
      </c>
      <c r="J447" s="459" t="s">
        <v>26</v>
      </c>
      <c r="K447" s="449" t="s">
        <v>27</v>
      </c>
      <c r="L447" s="451" t="s">
        <v>28</v>
      </c>
      <c r="M447" s="459" t="s">
        <v>26</v>
      </c>
      <c r="N447" s="449" t="s">
        <v>27</v>
      </c>
      <c r="O447" s="451" t="s">
        <v>28</v>
      </c>
      <c r="P447" s="459" t="s">
        <v>26</v>
      </c>
      <c r="Q447" s="449" t="s">
        <v>27</v>
      </c>
      <c r="R447" s="451" t="s">
        <v>28</v>
      </c>
      <c r="S447" s="459" t="s">
        <v>26</v>
      </c>
      <c r="T447" s="449" t="s">
        <v>27</v>
      </c>
      <c r="U447" s="451" t="s">
        <v>28</v>
      </c>
      <c r="V447" s="459" t="s">
        <v>26</v>
      </c>
      <c r="W447" s="449" t="s">
        <v>27</v>
      </c>
      <c r="X447" s="473" t="s">
        <v>28</v>
      </c>
      <c r="Y447" s="459" t="s">
        <v>26</v>
      </c>
      <c r="Z447" s="449" t="s">
        <v>27</v>
      </c>
      <c r="AA447" s="451" t="s">
        <v>28</v>
      </c>
      <c r="AB447" s="459" t="s">
        <v>26</v>
      </c>
      <c r="AC447" s="449" t="s">
        <v>27</v>
      </c>
      <c r="AD447" s="451" t="s">
        <v>28</v>
      </c>
      <c r="AE447" s="459" t="s">
        <v>26</v>
      </c>
      <c r="AF447" s="449" t="s">
        <v>27</v>
      </c>
      <c r="AG447" s="451" t="s">
        <v>28</v>
      </c>
      <c r="AH447" s="459" t="s">
        <v>26</v>
      </c>
      <c r="AI447" s="449" t="s">
        <v>27</v>
      </c>
      <c r="AJ447" s="451" t="s">
        <v>28</v>
      </c>
      <c r="AK447" s="459" t="s">
        <v>26</v>
      </c>
      <c r="AL447" s="449" t="s">
        <v>27</v>
      </c>
      <c r="AM447" s="451" t="s">
        <v>28</v>
      </c>
      <c r="AN447" s="459" t="s">
        <v>26</v>
      </c>
      <c r="AO447" s="449" t="s">
        <v>27</v>
      </c>
      <c r="AP447" s="451" t="s">
        <v>28</v>
      </c>
      <c r="AQ447" s="459" t="s">
        <v>26</v>
      </c>
      <c r="AR447" s="449" t="s">
        <v>27</v>
      </c>
      <c r="AS447" s="451" t="s">
        <v>28</v>
      </c>
      <c r="AT447" s="459" t="s">
        <v>26</v>
      </c>
      <c r="AU447" s="449" t="s">
        <v>27</v>
      </c>
      <c r="AV447" s="451" t="s">
        <v>28</v>
      </c>
      <c r="AW447" s="459" t="s">
        <v>26</v>
      </c>
      <c r="AX447" s="449" t="s">
        <v>27</v>
      </c>
      <c r="AY447" s="451" t="s">
        <v>28</v>
      </c>
      <c r="AZ447" s="475" t="s">
        <v>26</v>
      </c>
      <c r="BA447" s="482" t="s">
        <v>29</v>
      </c>
    </row>
    <row r="448" spans="1:53" ht="15" customHeight="1">
      <c r="A448" s="626" t="s">
        <v>261</v>
      </c>
      <c r="B448" s="610" t="s">
        <v>455</v>
      </c>
      <c r="C448" s="612">
        <v>2615</v>
      </c>
      <c r="D448" s="624" t="s">
        <v>456</v>
      </c>
      <c r="E448" s="628" t="s">
        <v>457</v>
      </c>
      <c r="F448" s="75" t="s">
        <v>33</v>
      </c>
      <c r="G448" s="78"/>
      <c r="H448" s="64">
        <f t="shared" ref="H448:H453" si="982">G448-I448</f>
        <v>0</v>
      </c>
      <c r="I448" s="79"/>
      <c r="J448" s="78"/>
      <c r="K448" s="64">
        <f t="shared" ref="K448:K453" si="983">J448-L448</f>
        <v>0</v>
      </c>
      <c r="L448" s="79"/>
      <c r="M448" s="78"/>
      <c r="N448" s="64">
        <f t="shared" ref="N448:N453" si="984">M448-O448</f>
        <v>0</v>
      </c>
      <c r="O448" s="79"/>
      <c r="P448" s="78"/>
      <c r="Q448" s="64">
        <f t="shared" ref="Q448:Q449" si="985">SUM(P448)</f>
        <v>0</v>
      </c>
      <c r="R448" s="79"/>
      <c r="S448" s="78"/>
      <c r="T448" s="64">
        <f t="shared" ref="T448:T453" si="986">S448-U448</f>
        <v>0</v>
      </c>
      <c r="U448" s="79"/>
      <c r="V448" s="78"/>
      <c r="W448" s="64">
        <f t="shared" ref="W448:W453" si="987">V448-X448</f>
        <v>0</v>
      </c>
      <c r="X448" s="93"/>
      <c r="Y448" s="78"/>
      <c r="Z448" s="64">
        <f t="shared" ref="Z448:Z453" si="988">Y448-AA448</f>
        <v>0</v>
      </c>
      <c r="AA448" s="79"/>
      <c r="AB448" s="78"/>
      <c r="AC448" s="64">
        <f t="shared" ref="AC448:AC453" si="989">AB448-AD448</f>
        <v>0</v>
      </c>
      <c r="AD448" s="79"/>
      <c r="AE448" s="78"/>
      <c r="AF448" s="64">
        <f t="shared" ref="AF448:AF453" si="990">AE448-AG448</f>
        <v>0</v>
      </c>
      <c r="AG448" s="79"/>
      <c r="AH448" s="78"/>
      <c r="AI448" s="64">
        <f t="shared" ref="AI448:AI453" si="991">AH448-AJ448</f>
        <v>0</v>
      </c>
      <c r="AJ448" s="79"/>
      <c r="AK448" s="78"/>
      <c r="AL448" s="64">
        <f t="shared" ref="AL448:AL453" si="992">AK448-AM448</f>
        <v>0</v>
      </c>
      <c r="AM448" s="79"/>
      <c r="AN448" s="78"/>
      <c r="AO448" s="64">
        <f t="shared" ref="AO448:AO453" si="993">AN448-AP448</f>
        <v>0</v>
      </c>
      <c r="AP448" s="79"/>
      <c r="AQ448" s="78"/>
      <c r="AR448" s="64">
        <f t="shared" ref="AR448:AR453" si="994">AQ448-AS448</f>
        <v>0</v>
      </c>
      <c r="AS448" s="79"/>
      <c r="AT448" s="78"/>
      <c r="AU448" s="64">
        <f t="shared" ref="AU448:AU452" si="995">AT448-AV448</f>
        <v>0</v>
      </c>
      <c r="AV448" s="79"/>
      <c r="AW448" s="78"/>
      <c r="AX448" s="64">
        <f t="shared" ref="AX448:AX452" si="996">AW448-AY448</f>
        <v>0</v>
      </c>
      <c r="AY448" s="79"/>
      <c r="AZ448" s="76"/>
      <c r="BA448" s="66" t="s">
        <v>34</v>
      </c>
    </row>
    <row r="449" spans="1:53" ht="13.5" customHeight="1">
      <c r="A449" s="627"/>
      <c r="B449" s="611"/>
      <c r="C449" s="613"/>
      <c r="D449" s="625"/>
      <c r="E449" s="629"/>
      <c r="F449" s="75" t="s">
        <v>35</v>
      </c>
      <c r="G449" s="78"/>
      <c r="H449" s="64">
        <f t="shared" si="982"/>
        <v>0</v>
      </c>
      <c r="I449" s="79"/>
      <c r="J449" s="78"/>
      <c r="K449" s="64">
        <f t="shared" si="983"/>
        <v>0</v>
      </c>
      <c r="L449" s="79"/>
      <c r="M449" s="78"/>
      <c r="N449" s="64">
        <f t="shared" si="984"/>
        <v>0</v>
      </c>
      <c r="O449" s="79"/>
      <c r="P449" s="78"/>
      <c r="Q449" s="64">
        <f t="shared" si="985"/>
        <v>0</v>
      </c>
      <c r="R449" s="79"/>
      <c r="S449" s="78"/>
      <c r="T449" s="64">
        <f t="shared" si="986"/>
        <v>0</v>
      </c>
      <c r="U449" s="79"/>
      <c r="V449" s="78"/>
      <c r="W449" s="64">
        <f t="shared" si="987"/>
        <v>0</v>
      </c>
      <c r="X449" s="93"/>
      <c r="Y449" s="78"/>
      <c r="Z449" s="64">
        <f t="shared" si="988"/>
        <v>0</v>
      </c>
      <c r="AA449" s="79"/>
      <c r="AB449" s="78"/>
      <c r="AC449" s="64">
        <f t="shared" si="989"/>
        <v>0</v>
      </c>
      <c r="AD449" s="79"/>
      <c r="AE449" s="78"/>
      <c r="AF449" s="64">
        <f t="shared" si="990"/>
        <v>0</v>
      </c>
      <c r="AG449" s="79"/>
      <c r="AH449" s="78"/>
      <c r="AI449" s="64">
        <f t="shared" si="991"/>
        <v>0</v>
      </c>
      <c r="AJ449" s="79"/>
      <c r="AK449" s="78"/>
      <c r="AL449" s="64">
        <f t="shared" si="992"/>
        <v>0</v>
      </c>
      <c r="AM449" s="79"/>
      <c r="AN449" s="78"/>
      <c r="AO449" s="64">
        <f t="shared" si="993"/>
        <v>0</v>
      </c>
      <c r="AP449" s="79"/>
      <c r="AQ449" s="78"/>
      <c r="AR449" s="64">
        <f t="shared" si="994"/>
        <v>0</v>
      </c>
      <c r="AS449" s="79"/>
      <c r="AT449" s="78"/>
      <c r="AU449" s="64">
        <f t="shared" si="995"/>
        <v>0</v>
      </c>
      <c r="AV449" s="79"/>
      <c r="AW449" s="78"/>
      <c r="AX449" s="64">
        <f t="shared" si="996"/>
        <v>0</v>
      </c>
      <c r="AY449" s="79"/>
      <c r="AZ449" s="76"/>
      <c r="BA449" s="67">
        <f>SUM(G448:G453,J448:J453,M448:M453,P448:P453,S448:S453,V448:V453,Y448:Y453,AB448:AB453,AE448:AE453,AH448:AH453,AK448:AK453,AZ448:AZ453,AN448:AN453,AQ448:AQ453)</f>
        <v>3482188</v>
      </c>
    </row>
    <row r="450" spans="1:53" ht="15.75" customHeight="1">
      <c r="A450" s="627"/>
      <c r="B450" s="611"/>
      <c r="C450" s="613"/>
      <c r="D450" s="625"/>
      <c r="E450" s="629"/>
      <c r="F450" s="75" t="s">
        <v>36</v>
      </c>
      <c r="G450" s="78"/>
      <c r="H450" s="64">
        <f t="shared" si="982"/>
        <v>0</v>
      </c>
      <c r="I450" s="79"/>
      <c r="J450" s="78"/>
      <c r="K450" s="64">
        <f t="shared" si="983"/>
        <v>0</v>
      </c>
      <c r="L450" s="79"/>
      <c r="M450" s="78"/>
      <c r="N450" s="64">
        <f t="shared" si="984"/>
        <v>0</v>
      </c>
      <c r="O450" s="79"/>
      <c r="P450" s="78"/>
      <c r="Q450" s="64">
        <f>SUM(P450)</f>
        <v>0</v>
      </c>
      <c r="R450" s="79"/>
      <c r="S450" s="78"/>
      <c r="T450" s="64">
        <f t="shared" si="986"/>
        <v>0</v>
      </c>
      <c r="U450" s="79"/>
      <c r="V450" s="78"/>
      <c r="W450" s="64">
        <f t="shared" si="987"/>
        <v>0</v>
      </c>
      <c r="X450" s="93"/>
      <c r="Y450" s="131"/>
      <c r="Z450" s="64">
        <f t="shared" si="988"/>
        <v>0</v>
      </c>
      <c r="AA450" s="79"/>
      <c r="AB450" s="131">
        <v>325000</v>
      </c>
      <c r="AC450" s="64">
        <f t="shared" si="989"/>
        <v>0</v>
      </c>
      <c r="AD450" s="133">
        <v>325000</v>
      </c>
      <c r="AE450" s="78"/>
      <c r="AF450" s="64">
        <f t="shared" si="990"/>
        <v>0</v>
      </c>
      <c r="AG450" s="79"/>
      <c r="AH450" s="78"/>
      <c r="AI450" s="64">
        <f t="shared" si="991"/>
        <v>0</v>
      </c>
      <c r="AJ450" s="79"/>
      <c r="AK450" s="78"/>
      <c r="AL450" s="64">
        <f t="shared" si="992"/>
        <v>0</v>
      </c>
      <c r="AM450" s="79"/>
      <c r="AN450" s="78"/>
      <c r="AO450" s="64">
        <f t="shared" si="993"/>
        <v>0</v>
      </c>
      <c r="AP450" s="79"/>
      <c r="AQ450" s="78"/>
      <c r="AR450" s="64">
        <f t="shared" si="994"/>
        <v>0</v>
      </c>
      <c r="AS450" s="79"/>
      <c r="AT450" s="78"/>
      <c r="AU450" s="64">
        <f t="shared" si="995"/>
        <v>0</v>
      </c>
      <c r="AV450" s="79"/>
      <c r="AW450" s="78"/>
      <c r="AX450" s="64">
        <f t="shared" si="996"/>
        <v>0</v>
      </c>
      <c r="AY450" s="79"/>
      <c r="AZ450" s="76"/>
      <c r="BA450" s="68" t="s">
        <v>37</v>
      </c>
    </row>
    <row r="451" spans="1:53" ht="13.5" customHeight="1">
      <c r="A451" s="627"/>
      <c r="B451" s="611"/>
      <c r="C451" s="613"/>
      <c r="D451" s="625"/>
      <c r="E451" s="629"/>
      <c r="F451" s="75" t="s">
        <v>38</v>
      </c>
      <c r="G451" s="78"/>
      <c r="H451" s="64">
        <f t="shared" si="982"/>
        <v>0</v>
      </c>
      <c r="I451" s="79"/>
      <c r="J451" s="78"/>
      <c r="K451" s="64">
        <f t="shared" si="983"/>
        <v>0</v>
      </c>
      <c r="L451" s="79"/>
      <c r="M451" s="78"/>
      <c r="N451" s="64">
        <f t="shared" si="984"/>
        <v>0</v>
      </c>
      <c r="O451" s="79"/>
      <c r="P451" s="78"/>
      <c r="Q451" s="64">
        <f t="shared" ref="Q451:Q453" si="997">SUM(P451)</f>
        <v>0</v>
      </c>
      <c r="R451" s="79"/>
      <c r="S451" s="78"/>
      <c r="T451" s="64">
        <f t="shared" si="986"/>
        <v>0</v>
      </c>
      <c r="U451" s="79"/>
      <c r="V451" s="78"/>
      <c r="W451" s="64">
        <f t="shared" si="987"/>
        <v>0</v>
      </c>
      <c r="X451" s="93"/>
      <c r="Y451" s="78"/>
      <c r="Z451" s="64">
        <f t="shared" si="988"/>
        <v>0</v>
      </c>
      <c r="AA451" s="79"/>
      <c r="AB451" s="78"/>
      <c r="AC451" s="64">
        <f t="shared" si="989"/>
        <v>0</v>
      </c>
      <c r="AD451" s="79"/>
      <c r="AE451" s="143"/>
      <c r="AF451" s="64">
        <f t="shared" si="990"/>
        <v>0</v>
      </c>
      <c r="AG451" s="79"/>
      <c r="AH451" s="131"/>
      <c r="AI451" s="132">
        <f t="shared" si="991"/>
        <v>0</v>
      </c>
      <c r="AJ451" s="133"/>
      <c r="AK451" s="415">
        <v>490000</v>
      </c>
      <c r="AL451" s="416">
        <f t="shared" si="992"/>
        <v>490000</v>
      </c>
      <c r="AM451" s="417"/>
      <c r="AN451" s="78"/>
      <c r="AO451" s="64">
        <f t="shared" si="993"/>
        <v>0</v>
      </c>
      <c r="AP451" s="79"/>
      <c r="AQ451" s="78"/>
      <c r="AR451" s="64">
        <f t="shared" si="994"/>
        <v>0</v>
      </c>
      <c r="AS451" s="79"/>
      <c r="AT451" s="78"/>
      <c r="AU451" s="64">
        <f t="shared" si="995"/>
        <v>0</v>
      </c>
      <c r="AV451" s="79"/>
      <c r="AW451" s="78"/>
      <c r="AX451" s="64">
        <f t="shared" si="996"/>
        <v>0</v>
      </c>
      <c r="AY451" s="79"/>
      <c r="AZ451" s="76"/>
      <c r="BA451" s="67">
        <f>SUM(H448:H453,K448:K453,N448:N453,Q448:Q453,T448:T453,W448:W453,Z448:Z453,AC448:AC453,AF448:AF453,AI448:AI453,AL448:AL453,AO448:AO453,AR448:AR453)</f>
        <v>3157188</v>
      </c>
    </row>
    <row r="452" spans="1:53" ht="13.5" customHeight="1">
      <c r="A452" s="627"/>
      <c r="B452" s="611"/>
      <c r="C452" s="613"/>
      <c r="D452" s="625"/>
      <c r="E452" s="629"/>
      <c r="F452" s="75" t="s">
        <v>39</v>
      </c>
      <c r="G452" s="78"/>
      <c r="H452" s="64">
        <f t="shared" si="982"/>
        <v>0</v>
      </c>
      <c r="I452" s="79"/>
      <c r="J452" s="78"/>
      <c r="K452" s="64">
        <f t="shared" si="983"/>
        <v>0</v>
      </c>
      <c r="L452" s="79"/>
      <c r="M452" s="78"/>
      <c r="N452" s="64">
        <f t="shared" si="984"/>
        <v>0</v>
      </c>
      <c r="O452" s="79"/>
      <c r="P452" s="78"/>
      <c r="Q452" s="64">
        <f t="shared" si="997"/>
        <v>0</v>
      </c>
      <c r="R452" s="79"/>
      <c r="S452" s="78"/>
      <c r="T452" s="64">
        <f t="shared" si="986"/>
        <v>0</v>
      </c>
      <c r="U452" s="79"/>
      <c r="V452" s="78"/>
      <c r="W452" s="64">
        <f t="shared" si="987"/>
        <v>0</v>
      </c>
      <c r="X452" s="93"/>
      <c r="Y452" s="78"/>
      <c r="Z452" s="64">
        <f t="shared" si="988"/>
        <v>0</v>
      </c>
      <c r="AA452" s="79"/>
      <c r="AB452" s="78"/>
      <c r="AC452" s="64">
        <f t="shared" si="989"/>
        <v>0</v>
      </c>
      <c r="AD452" s="79"/>
      <c r="AE452" s="78"/>
      <c r="AF452" s="64">
        <f t="shared" si="990"/>
        <v>0</v>
      </c>
      <c r="AG452" s="79"/>
      <c r="AH452" s="143"/>
      <c r="AI452" s="64">
        <f t="shared" si="991"/>
        <v>0</v>
      </c>
      <c r="AJ452" s="79"/>
      <c r="AK452" s="78"/>
      <c r="AL452" s="64">
        <f t="shared" si="992"/>
        <v>0</v>
      </c>
      <c r="AM452" s="79"/>
      <c r="AN452" s="415">
        <v>664063</v>
      </c>
      <c r="AO452" s="416">
        <f t="shared" si="993"/>
        <v>664063</v>
      </c>
      <c r="AP452" s="417"/>
      <c r="AQ452" s="78"/>
      <c r="AR452" s="64">
        <f t="shared" si="994"/>
        <v>0</v>
      </c>
      <c r="AS452" s="79"/>
      <c r="AT452" s="78"/>
      <c r="AU452" s="64">
        <f t="shared" si="995"/>
        <v>0</v>
      </c>
      <c r="AV452" s="79"/>
      <c r="AW452" s="78"/>
      <c r="AX452" s="64">
        <f t="shared" si="996"/>
        <v>0</v>
      </c>
      <c r="AY452" s="79"/>
      <c r="AZ452" s="76"/>
      <c r="BA452" s="68" t="s">
        <v>40</v>
      </c>
    </row>
    <row r="453" spans="1:53" ht="13.5" customHeight="1">
      <c r="A453" s="741"/>
      <c r="B453" s="742"/>
      <c r="C453" s="743"/>
      <c r="D453" s="744"/>
      <c r="E453" s="745"/>
      <c r="F453" s="75" t="s">
        <v>42</v>
      </c>
      <c r="G453" s="78"/>
      <c r="H453" s="64">
        <f t="shared" si="982"/>
        <v>0</v>
      </c>
      <c r="I453" s="79"/>
      <c r="J453" s="78"/>
      <c r="K453" s="64">
        <f t="shared" si="983"/>
        <v>0</v>
      </c>
      <c r="L453" s="79"/>
      <c r="M453" s="78"/>
      <c r="N453" s="64">
        <f t="shared" si="984"/>
        <v>0</v>
      </c>
      <c r="O453" s="79"/>
      <c r="P453" s="78"/>
      <c r="Q453" s="64">
        <f t="shared" si="997"/>
        <v>0</v>
      </c>
      <c r="R453" s="79"/>
      <c r="S453" s="78"/>
      <c r="T453" s="64">
        <f t="shared" si="986"/>
        <v>0</v>
      </c>
      <c r="U453" s="79"/>
      <c r="V453" s="78"/>
      <c r="W453" s="64">
        <f t="shared" si="987"/>
        <v>0</v>
      </c>
      <c r="X453" s="93"/>
      <c r="Y453" s="78"/>
      <c r="Z453" s="64">
        <f t="shared" si="988"/>
        <v>0</v>
      </c>
      <c r="AA453" s="79"/>
      <c r="AB453" s="78"/>
      <c r="AC453" s="64">
        <f t="shared" si="989"/>
        <v>0</v>
      </c>
      <c r="AD453" s="79"/>
      <c r="AE453" s="78"/>
      <c r="AF453" s="64">
        <f t="shared" si="990"/>
        <v>0</v>
      </c>
      <c r="AG453" s="79"/>
      <c r="AH453" s="78"/>
      <c r="AI453" s="64">
        <f t="shared" si="991"/>
        <v>0</v>
      </c>
      <c r="AJ453" s="79"/>
      <c r="AK453" s="143"/>
      <c r="AL453" s="64">
        <f t="shared" si="992"/>
        <v>0</v>
      </c>
      <c r="AM453" s="79"/>
      <c r="AN453" s="143"/>
      <c r="AO453" s="64">
        <f t="shared" si="993"/>
        <v>0</v>
      </c>
      <c r="AP453" s="79"/>
      <c r="AQ453" s="423">
        <v>2003125</v>
      </c>
      <c r="AR453" s="416">
        <f t="shared" si="994"/>
        <v>2003125</v>
      </c>
      <c r="AS453" s="417"/>
      <c r="AT453" s="163"/>
      <c r="AU453" s="132"/>
      <c r="AV453" s="133"/>
      <c r="AW453" s="163"/>
      <c r="AX453" s="132"/>
      <c r="AY453" s="133"/>
      <c r="AZ453" s="76"/>
      <c r="BA453" s="67">
        <f>SUM(I448:I453,L448:L453,O448:O453,R448:R453,U448:U453,X448:X453,AA448:AA453,AD448:AD453,AG448:AG453,AJ448:AJ453,AM448:AM453,AP448:AP453,AS448:AS453)</f>
        <v>325000</v>
      </c>
    </row>
    <row r="454" spans="1:53" ht="15" customHeight="1">
      <c r="A454" s="445" t="s">
        <v>24</v>
      </c>
      <c r="B454" s="447" t="s">
        <v>20</v>
      </c>
      <c r="C454" s="447" t="s">
        <v>21</v>
      </c>
      <c r="D454" s="447" t="s">
        <v>212</v>
      </c>
      <c r="E454" s="447" t="s">
        <v>23</v>
      </c>
      <c r="F454" s="485" t="s">
        <v>25</v>
      </c>
      <c r="G454" s="434" t="s">
        <v>26</v>
      </c>
      <c r="H454" s="436" t="s">
        <v>27</v>
      </c>
      <c r="I454" s="438" t="s">
        <v>28</v>
      </c>
      <c r="J454" s="434" t="s">
        <v>26</v>
      </c>
      <c r="K454" s="436" t="s">
        <v>27</v>
      </c>
      <c r="L454" s="438" t="s">
        <v>28</v>
      </c>
      <c r="M454" s="434" t="s">
        <v>26</v>
      </c>
      <c r="N454" s="436" t="s">
        <v>27</v>
      </c>
      <c r="O454" s="438" t="s">
        <v>28</v>
      </c>
      <c r="P454" s="434" t="s">
        <v>26</v>
      </c>
      <c r="Q454" s="436" t="s">
        <v>27</v>
      </c>
      <c r="R454" s="438" t="s">
        <v>28</v>
      </c>
      <c r="S454" s="434" t="s">
        <v>26</v>
      </c>
      <c r="T454" s="436" t="s">
        <v>27</v>
      </c>
      <c r="U454" s="438" t="s">
        <v>28</v>
      </c>
      <c r="V454" s="434" t="s">
        <v>26</v>
      </c>
      <c r="W454" s="436" t="s">
        <v>27</v>
      </c>
      <c r="X454" s="486" t="s">
        <v>28</v>
      </c>
      <c r="Y454" s="434" t="s">
        <v>26</v>
      </c>
      <c r="Z454" s="436" t="s">
        <v>27</v>
      </c>
      <c r="AA454" s="438" t="s">
        <v>28</v>
      </c>
      <c r="AB454" s="434" t="s">
        <v>26</v>
      </c>
      <c r="AC454" s="436" t="s">
        <v>27</v>
      </c>
      <c r="AD454" s="438" t="s">
        <v>28</v>
      </c>
      <c r="AE454" s="434" t="s">
        <v>26</v>
      </c>
      <c r="AF454" s="436" t="s">
        <v>27</v>
      </c>
      <c r="AG454" s="438" t="s">
        <v>28</v>
      </c>
      <c r="AH454" s="434" t="s">
        <v>26</v>
      </c>
      <c r="AI454" s="436" t="s">
        <v>27</v>
      </c>
      <c r="AJ454" s="438" t="s">
        <v>28</v>
      </c>
      <c r="AK454" s="434" t="s">
        <v>26</v>
      </c>
      <c r="AL454" s="436" t="s">
        <v>27</v>
      </c>
      <c r="AM454" s="438" t="s">
        <v>28</v>
      </c>
      <c r="AN454" s="434" t="s">
        <v>26</v>
      </c>
      <c r="AO454" s="436" t="s">
        <v>27</v>
      </c>
      <c r="AP454" s="438" t="s">
        <v>28</v>
      </c>
      <c r="AQ454" s="434" t="s">
        <v>26</v>
      </c>
      <c r="AR454" s="436" t="s">
        <v>27</v>
      </c>
      <c r="AS454" s="438" t="s">
        <v>28</v>
      </c>
      <c r="AT454" s="434" t="s">
        <v>26</v>
      </c>
      <c r="AU454" s="436" t="s">
        <v>27</v>
      </c>
      <c r="AV454" s="438" t="s">
        <v>28</v>
      </c>
      <c r="AW454" s="434" t="s">
        <v>26</v>
      </c>
      <c r="AX454" s="436" t="s">
        <v>27</v>
      </c>
      <c r="AY454" s="438" t="s">
        <v>28</v>
      </c>
      <c r="AZ454" s="488" t="s">
        <v>26</v>
      </c>
      <c r="BA454" s="440" t="s">
        <v>29</v>
      </c>
    </row>
    <row r="455" spans="1:53" ht="15" customHeight="1">
      <c r="A455" s="626" t="s">
        <v>260</v>
      </c>
      <c r="B455" s="610" t="s">
        <v>458</v>
      </c>
      <c r="C455" s="612">
        <v>2267</v>
      </c>
      <c r="D455" s="614" t="s">
        <v>459</v>
      </c>
      <c r="E455" s="628" t="s">
        <v>460</v>
      </c>
      <c r="F455" s="75" t="s">
        <v>33</v>
      </c>
      <c r="G455" s="78"/>
      <c r="H455" s="64">
        <f t="shared" ref="H455:H460" si="998">G455-I455</f>
        <v>0</v>
      </c>
      <c r="I455" s="79"/>
      <c r="J455" s="78"/>
      <c r="K455" s="64">
        <f t="shared" ref="K455:K460" si="999">J455-L455</f>
        <v>0</v>
      </c>
      <c r="L455" s="79"/>
      <c r="M455" s="78"/>
      <c r="N455" s="64">
        <f t="shared" ref="N455:N460" si="1000">M455-O455</f>
        <v>0</v>
      </c>
      <c r="O455" s="79"/>
      <c r="P455" s="78"/>
      <c r="Q455" s="64">
        <f t="shared" ref="Q455:Q460" si="1001">P455-R455</f>
        <v>0</v>
      </c>
      <c r="R455" s="79"/>
      <c r="S455" s="78"/>
      <c r="T455" s="64">
        <f t="shared" ref="T455:T460" si="1002">S455-U455</f>
        <v>0</v>
      </c>
      <c r="U455" s="79"/>
      <c r="V455" s="78"/>
      <c r="W455" s="64">
        <f t="shared" ref="W455:W460" si="1003">V455-X455</f>
        <v>0</v>
      </c>
      <c r="X455" s="93"/>
      <c r="Y455" s="78"/>
      <c r="Z455" s="64">
        <f t="shared" ref="Z455:Z460" si="1004">Y455-AA455</f>
        <v>0</v>
      </c>
      <c r="AA455" s="79"/>
      <c r="AB455" s="78"/>
      <c r="AC455" s="64">
        <f t="shared" ref="AC455:AC460" si="1005">AB455-AD455</f>
        <v>0</v>
      </c>
      <c r="AD455" s="79"/>
      <c r="AE455" s="78"/>
      <c r="AF455" s="64">
        <f t="shared" ref="AF455:AF460" si="1006">AE455-AG455</f>
        <v>0</v>
      </c>
      <c r="AG455" s="79"/>
      <c r="AH455" s="78"/>
      <c r="AI455" s="64">
        <f t="shared" ref="AI455:AI460" si="1007">AH455-AJ455</f>
        <v>0</v>
      </c>
      <c r="AJ455" s="79"/>
      <c r="AK455" s="78"/>
      <c r="AL455" s="64">
        <f t="shared" ref="AL455:AL460" si="1008">AK455-AM455</f>
        <v>0</v>
      </c>
      <c r="AM455" s="79"/>
      <c r="AN455" s="78"/>
      <c r="AO455" s="64">
        <f t="shared" ref="AO455:AO460" si="1009">AN455-AP455</f>
        <v>0</v>
      </c>
      <c r="AP455" s="79"/>
      <c r="AQ455" s="78"/>
      <c r="AR455" s="64">
        <f t="shared" ref="AR455:AR460" si="1010">AQ455-AS455</f>
        <v>0</v>
      </c>
      <c r="AS455" s="79"/>
      <c r="AT455" s="78"/>
      <c r="AU455" s="64">
        <f t="shared" ref="AU455:AU460" si="1011">AT455-AV455</f>
        <v>0</v>
      </c>
      <c r="AV455" s="79"/>
      <c r="AW455" s="78"/>
      <c r="AX455" s="64">
        <f t="shared" ref="AX455:AX460" si="1012">AW455-AY455</f>
        <v>0</v>
      </c>
      <c r="AY455" s="79"/>
      <c r="AZ455" s="76"/>
      <c r="BA455" s="66" t="s">
        <v>34</v>
      </c>
    </row>
    <row r="456" spans="1:53" ht="15" customHeight="1">
      <c r="A456" s="627"/>
      <c r="B456" s="611"/>
      <c r="C456" s="613"/>
      <c r="D456" s="615"/>
      <c r="E456" s="629"/>
      <c r="F456" s="75" t="s">
        <v>35</v>
      </c>
      <c r="G456" s="78"/>
      <c r="H456" s="64">
        <f t="shared" si="998"/>
        <v>0</v>
      </c>
      <c r="I456" s="79"/>
      <c r="J456" s="78"/>
      <c r="K456" s="64">
        <f t="shared" si="999"/>
        <v>0</v>
      </c>
      <c r="L456" s="79"/>
      <c r="M456" s="78"/>
      <c r="N456" s="64">
        <f t="shared" si="1000"/>
        <v>0</v>
      </c>
      <c r="O456" s="79"/>
      <c r="P456" s="78"/>
      <c r="Q456" s="64">
        <f t="shared" si="1001"/>
        <v>0</v>
      </c>
      <c r="R456" s="79"/>
      <c r="S456" s="78"/>
      <c r="T456" s="64">
        <f t="shared" si="1002"/>
        <v>0</v>
      </c>
      <c r="U456" s="79"/>
      <c r="V456" s="78"/>
      <c r="W456" s="64">
        <f t="shared" si="1003"/>
        <v>0</v>
      </c>
      <c r="X456" s="93"/>
      <c r="Y456" s="78"/>
      <c r="Z456" s="64">
        <f t="shared" si="1004"/>
        <v>0</v>
      </c>
      <c r="AA456" s="79"/>
      <c r="AB456" s="78"/>
      <c r="AC456" s="64">
        <f t="shared" si="1005"/>
        <v>0</v>
      </c>
      <c r="AD456" s="79"/>
      <c r="AE456" s="78"/>
      <c r="AF456" s="64">
        <f t="shared" si="1006"/>
        <v>0</v>
      </c>
      <c r="AG456" s="79"/>
      <c r="AH456" s="78"/>
      <c r="AI456" s="64">
        <f t="shared" si="1007"/>
        <v>0</v>
      </c>
      <c r="AJ456" s="79"/>
      <c r="AK456" s="78"/>
      <c r="AL456" s="64">
        <f t="shared" si="1008"/>
        <v>0</v>
      </c>
      <c r="AM456" s="79"/>
      <c r="AN456" s="78"/>
      <c r="AO456" s="64">
        <f t="shared" si="1009"/>
        <v>0</v>
      </c>
      <c r="AP456" s="79"/>
      <c r="AQ456" s="78"/>
      <c r="AR456" s="64">
        <f t="shared" si="1010"/>
        <v>0</v>
      </c>
      <c r="AS456" s="79"/>
      <c r="AT456" s="78"/>
      <c r="AU456" s="64">
        <f t="shared" si="1011"/>
        <v>0</v>
      </c>
      <c r="AV456" s="79"/>
      <c r="AW456" s="78"/>
      <c r="AX456" s="64">
        <f t="shared" si="1012"/>
        <v>0</v>
      </c>
      <c r="AY456" s="79"/>
      <c r="AZ456" s="76"/>
      <c r="BA456" s="67">
        <f>SUM(G455:G460,J455:J460,M455:M460,P455:P460,S455:S460,V455:V460,Y455:Y460,AB455:AB460,AE455:AE460,AH455:AH460,AK455:AK460,AZ455:AZ460,AN455:AN460,AQ455:AQ460)</f>
        <v>264382</v>
      </c>
    </row>
    <row r="457" spans="1:53" ht="15" customHeight="1">
      <c r="A457" s="627"/>
      <c r="B457" s="611"/>
      <c r="C457" s="613"/>
      <c r="D457" s="615"/>
      <c r="E457" s="629"/>
      <c r="F457" s="75" t="s">
        <v>36</v>
      </c>
      <c r="G457" s="78"/>
      <c r="H457" s="64">
        <f t="shared" si="998"/>
        <v>0</v>
      </c>
      <c r="I457" s="79"/>
      <c r="J457" s="78"/>
      <c r="K457" s="64">
        <f t="shared" si="999"/>
        <v>0</v>
      </c>
      <c r="L457" s="79"/>
      <c r="M457" s="78"/>
      <c r="N457" s="64">
        <f t="shared" si="1000"/>
        <v>0</v>
      </c>
      <c r="O457" s="79"/>
      <c r="P457" s="78"/>
      <c r="Q457" s="64">
        <f t="shared" si="1001"/>
        <v>0</v>
      </c>
      <c r="R457" s="79"/>
      <c r="S457" s="78"/>
      <c r="T457" s="64">
        <f t="shared" si="1002"/>
        <v>0</v>
      </c>
      <c r="U457" s="79"/>
      <c r="V457" s="78"/>
      <c r="W457" s="64">
        <f t="shared" si="1003"/>
        <v>0</v>
      </c>
      <c r="X457" s="93"/>
      <c r="Y457" s="78"/>
      <c r="Z457" s="64">
        <f t="shared" si="1004"/>
        <v>0</v>
      </c>
      <c r="AA457" s="79"/>
      <c r="AB457" s="78"/>
      <c r="AC457" s="64">
        <f t="shared" si="1005"/>
        <v>0</v>
      </c>
      <c r="AD457" s="79"/>
      <c r="AE457" s="78"/>
      <c r="AF457" s="64">
        <f t="shared" si="1006"/>
        <v>0</v>
      </c>
      <c r="AG457" s="79"/>
      <c r="AH457" s="78"/>
      <c r="AI457" s="64">
        <f t="shared" si="1007"/>
        <v>0</v>
      </c>
      <c r="AJ457" s="79"/>
      <c r="AK457" s="78"/>
      <c r="AL457" s="64">
        <f t="shared" si="1008"/>
        <v>0</v>
      </c>
      <c r="AM457" s="79"/>
      <c r="AN457" s="78"/>
      <c r="AO457" s="64">
        <f t="shared" si="1009"/>
        <v>0</v>
      </c>
      <c r="AP457" s="79"/>
      <c r="AQ457" s="78"/>
      <c r="AR457" s="64">
        <f t="shared" si="1010"/>
        <v>0</v>
      </c>
      <c r="AS457" s="79"/>
      <c r="AT457" s="78"/>
      <c r="AU457" s="64">
        <f t="shared" si="1011"/>
        <v>0</v>
      </c>
      <c r="AV457" s="79"/>
      <c r="AW457" s="78"/>
      <c r="AX457" s="64">
        <f t="shared" si="1012"/>
        <v>0</v>
      </c>
      <c r="AY457" s="79"/>
      <c r="AZ457" s="76"/>
      <c r="BA457" s="68" t="s">
        <v>37</v>
      </c>
    </row>
    <row r="458" spans="1:53" ht="15" customHeight="1">
      <c r="A458" s="627"/>
      <c r="B458" s="611"/>
      <c r="C458" s="613"/>
      <c r="D458" s="615"/>
      <c r="E458" s="629"/>
      <c r="F458" s="75" t="s">
        <v>38</v>
      </c>
      <c r="G458" s="78">
        <v>30000</v>
      </c>
      <c r="H458" s="64">
        <f t="shared" si="998"/>
        <v>0</v>
      </c>
      <c r="I458" s="79">
        <v>30000</v>
      </c>
      <c r="J458" s="78"/>
      <c r="K458" s="64">
        <f t="shared" si="999"/>
        <v>0</v>
      </c>
      <c r="L458" s="79"/>
      <c r="M458" s="78"/>
      <c r="N458" s="64">
        <f t="shared" si="1000"/>
        <v>0</v>
      </c>
      <c r="O458" s="79"/>
      <c r="P458" s="78"/>
      <c r="Q458" s="64">
        <f t="shared" si="1001"/>
        <v>0</v>
      </c>
      <c r="R458" s="79"/>
      <c r="S458" s="78"/>
      <c r="T458" s="64">
        <f t="shared" si="1002"/>
        <v>0</v>
      </c>
      <c r="U458" s="79"/>
      <c r="V458" s="78"/>
      <c r="W458" s="64">
        <f t="shared" si="1003"/>
        <v>0</v>
      </c>
      <c r="X458" s="93"/>
      <c r="Y458" s="78"/>
      <c r="Z458" s="64">
        <f t="shared" si="1004"/>
        <v>0</v>
      </c>
      <c r="AA458" s="79"/>
      <c r="AB458" s="78"/>
      <c r="AC458" s="64">
        <f t="shared" si="1005"/>
        <v>0</v>
      </c>
      <c r="AD458" s="79"/>
      <c r="AE458" s="78"/>
      <c r="AF458" s="64">
        <f t="shared" si="1006"/>
        <v>0</v>
      </c>
      <c r="AG458" s="79"/>
      <c r="AH458" s="78"/>
      <c r="AI458" s="64">
        <f t="shared" si="1007"/>
        <v>0</v>
      </c>
      <c r="AJ458" s="79"/>
      <c r="AK458" s="78"/>
      <c r="AL458" s="64">
        <f t="shared" si="1008"/>
        <v>0</v>
      </c>
      <c r="AM458" s="79"/>
      <c r="AN458" s="78"/>
      <c r="AO458" s="64">
        <f t="shared" si="1009"/>
        <v>0</v>
      </c>
      <c r="AP458" s="79"/>
      <c r="AQ458" s="78"/>
      <c r="AR458" s="64">
        <f t="shared" si="1010"/>
        <v>0</v>
      </c>
      <c r="AS458" s="79"/>
      <c r="AT458" s="78"/>
      <c r="AU458" s="64">
        <f t="shared" si="1011"/>
        <v>0</v>
      </c>
      <c r="AV458" s="79"/>
      <c r="AW458" s="78"/>
      <c r="AX458" s="64">
        <f t="shared" si="1012"/>
        <v>0</v>
      </c>
      <c r="AY458" s="79"/>
      <c r="AZ458" s="76"/>
      <c r="BA458" s="67">
        <f>SUM(H455:H460,K455:K460,N455:N460,Q455:Q460,T455:T460,W455:W460,Z455:Z460,AC455:AC460,Z455:Z460,AF455:AF460,AI455:AI460,AL455:AL460,AO455:AO460,AR455:AR460)</f>
        <v>0</v>
      </c>
    </row>
    <row r="459" spans="1:53" ht="15" customHeight="1">
      <c r="A459" s="627"/>
      <c r="B459" s="611"/>
      <c r="C459" s="613"/>
      <c r="D459" s="615"/>
      <c r="E459" s="629"/>
      <c r="F459" s="75" t="s">
        <v>39</v>
      </c>
      <c r="G459" s="78"/>
      <c r="H459" s="64">
        <f t="shared" si="998"/>
        <v>0</v>
      </c>
      <c r="I459" s="79"/>
      <c r="J459" s="78"/>
      <c r="K459" s="64">
        <f t="shared" si="999"/>
        <v>0</v>
      </c>
      <c r="L459" s="79"/>
      <c r="M459" s="78"/>
      <c r="N459" s="64">
        <f t="shared" si="1000"/>
        <v>0</v>
      </c>
      <c r="O459" s="79"/>
      <c r="P459" s="78"/>
      <c r="Q459" s="64">
        <f t="shared" si="1001"/>
        <v>0</v>
      </c>
      <c r="R459" s="79"/>
      <c r="S459" s="78"/>
      <c r="T459" s="64">
        <f t="shared" si="1002"/>
        <v>0</v>
      </c>
      <c r="U459" s="79"/>
      <c r="V459" s="78"/>
      <c r="W459" s="64">
        <f t="shared" si="1003"/>
        <v>0</v>
      </c>
      <c r="X459" s="93"/>
      <c r="Y459" s="78"/>
      <c r="Z459" s="64">
        <f t="shared" si="1004"/>
        <v>0</v>
      </c>
      <c r="AA459" s="79"/>
      <c r="AB459" s="78"/>
      <c r="AC459" s="64">
        <f t="shared" si="1005"/>
        <v>0</v>
      </c>
      <c r="AD459" s="79"/>
      <c r="AE459" s="78"/>
      <c r="AF459" s="64">
        <f t="shared" si="1006"/>
        <v>0</v>
      </c>
      <c r="AG459" s="79"/>
      <c r="AH459" s="78"/>
      <c r="AI459" s="64">
        <f t="shared" si="1007"/>
        <v>0</v>
      </c>
      <c r="AJ459" s="79"/>
      <c r="AK459" s="78"/>
      <c r="AL459" s="64">
        <f t="shared" si="1008"/>
        <v>0</v>
      </c>
      <c r="AM459" s="79"/>
      <c r="AN459" s="78"/>
      <c r="AO459" s="64">
        <f t="shared" si="1009"/>
        <v>0</v>
      </c>
      <c r="AP459" s="79"/>
      <c r="AQ459" s="78"/>
      <c r="AR459" s="64">
        <f t="shared" si="1010"/>
        <v>0</v>
      </c>
      <c r="AS459" s="79"/>
      <c r="AT459" s="78"/>
      <c r="AU459" s="64">
        <f t="shared" si="1011"/>
        <v>0</v>
      </c>
      <c r="AV459" s="79"/>
      <c r="AW459" s="78"/>
      <c r="AX459" s="64">
        <f t="shared" si="1012"/>
        <v>0</v>
      </c>
      <c r="AY459" s="79"/>
      <c r="AZ459" s="76"/>
      <c r="BA459" s="68" t="s">
        <v>40</v>
      </c>
    </row>
    <row r="460" spans="1:53" ht="15" customHeight="1">
      <c r="A460" s="738"/>
      <c r="B460" s="734"/>
      <c r="C460" s="735"/>
      <c r="D460" s="736"/>
      <c r="E460" s="740"/>
      <c r="F460" s="75" t="s">
        <v>42</v>
      </c>
      <c r="G460" s="78"/>
      <c r="H460" s="64">
        <f t="shared" si="998"/>
        <v>0</v>
      </c>
      <c r="I460" s="79"/>
      <c r="J460" s="78"/>
      <c r="K460" s="64">
        <f t="shared" si="999"/>
        <v>0</v>
      </c>
      <c r="L460" s="79"/>
      <c r="M460" s="78">
        <v>234382</v>
      </c>
      <c r="N460" s="64">
        <f t="shared" si="1000"/>
        <v>0</v>
      </c>
      <c r="O460" s="79">
        <v>234382</v>
      </c>
      <c r="P460" s="78"/>
      <c r="Q460" s="64">
        <f t="shared" si="1001"/>
        <v>0</v>
      </c>
      <c r="R460" s="79"/>
      <c r="S460" s="78"/>
      <c r="T460" s="64">
        <f t="shared" si="1002"/>
        <v>0</v>
      </c>
      <c r="U460" s="79"/>
      <c r="V460" s="78"/>
      <c r="W460" s="64">
        <f t="shared" si="1003"/>
        <v>0</v>
      </c>
      <c r="X460" s="93"/>
      <c r="Y460" s="78"/>
      <c r="Z460" s="64">
        <f t="shared" si="1004"/>
        <v>0</v>
      </c>
      <c r="AA460" s="79"/>
      <c r="AB460" s="78"/>
      <c r="AC460" s="64">
        <f t="shared" si="1005"/>
        <v>0</v>
      </c>
      <c r="AD460" s="79"/>
      <c r="AE460" s="78"/>
      <c r="AF460" s="64">
        <f t="shared" si="1006"/>
        <v>0</v>
      </c>
      <c r="AG460" s="79"/>
      <c r="AH460" s="78"/>
      <c r="AI460" s="64">
        <f t="shared" si="1007"/>
        <v>0</v>
      </c>
      <c r="AJ460" s="79"/>
      <c r="AK460" s="78"/>
      <c r="AL460" s="64">
        <f t="shared" si="1008"/>
        <v>0</v>
      </c>
      <c r="AM460" s="79"/>
      <c r="AN460" s="78"/>
      <c r="AO460" s="64">
        <f t="shared" si="1009"/>
        <v>0</v>
      </c>
      <c r="AP460" s="79"/>
      <c r="AQ460" s="78"/>
      <c r="AR460" s="64">
        <f t="shared" si="1010"/>
        <v>0</v>
      </c>
      <c r="AS460" s="79"/>
      <c r="AT460" s="78"/>
      <c r="AU460" s="64">
        <f t="shared" si="1011"/>
        <v>0</v>
      </c>
      <c r="AV460" s="79"/>
      <c r="AW460" s="78"/>
      <c r="AX460" s="64">
        <f t="shared" si="1012"/>
        <v>0</v>
      </c>
      <c r="AY460" s="79"/>
      <c r="AZ460" s="76"/>
      <c r="BA460" s="67">
        <f>SUM(I455:I460,L455:L460,O455:O460,R455:R460,U455:U460,X455:X460,AA455:AA460,AD455:AD460,AG455:AG460,AJ455:AJ460,AM455:AM460,AP455:AP460,AS455:AS460)</f>
        <v>264382</v>
      </c>
    </row>
    <row r="461" spans="1:53" ht="11.25" customHeight="1">
      <c r="A461" s="477" t="s">
        <v>24</v>
      </c>
      <c r="B461" s="467" t="s">
        <v>20</v>
      </c>
      <c r="C461" s="467" t="s">
        <v>21</v>
      </c>
      <c r="D461" s="467" t="s">
        <v>212</v>
      </c>
      <c r="E461" s="467" t="s">
        <v>23</v>
      </c>
      <c r="F461" s="480" t="s">
        <v>25</v>
      </c>
      <c r="G461" s="459" t="s">
        <v>26</v>
      </c>
      <c r="H461" s="449" t="s">
        <v>27</v>
      </c>
      <c r="I461" s="451" t="s">
        <v>28</v>
      </c>
      <c r="J461" s="459" t="s">
        <v>26</v>
      </c>
      <c r="K461" s="449" t="s">
        <v>27</v>
      </c>
      <c r="L461" s="451" t="s">
        <v>28</v>
      </c>
      <c r="M461" s="459" t="s">
        <v>26</v>
      </c>
      <c r="N461" s="449" t="s">
        <v>27</v>
      </c>
      <c r="O461" s="451" t="s">
        <v>28</v>
      </c>
      <c r="P461" s="459" t="s">
        <v>26</v>
      </c>
      <c r="Q461" s="449" t="s">
        <v>27</v>
      </c>
      <c r="R461" s="451" t="s">
        <v>28</v>
      </c>
      <c r="S461" s="459" t="s">
        <v>26</v>
      </c>
      <c r="T461" s="449" t="s">
        <v>27</v>
      </c>
      <c r="U461" s="451" t="s">
        <v>28</v>
      </c>
      <c r="V461" s="459" t="s">
        <v>26</v>
      </c>
      <c r="W461" s="449" t="s">
        <v>27</v>
      </c>
      <c r="X461" s="473" t="s">
        <v>28</v>
      </c>
      <c r="Y461" s="459" t="s">
        <v>26</v>
      </c>
      <c r="Z461" s="449" t="s">
        <v>27</v>
      </c>
      <c r="AA461" s="451" t="s">
        <v>28</v>
      </c>
      <c r="AB461" s="459" t="s">
        <v>26</v>
      </c>
      <c r="AC461" s="449" t="s">
        <v>27</v>
      </c>
      <c r="AD461" s="451" t="s">
        <v>28</v>
      </c>
      <c r="AE461" s="459" t="s">
        <v>26</v>
      </c>
      <c r="AF461" s="449" t="s">
        <v>27</v>
      </c>
      <c r="AG461" s="451" t="s">
        <v>28</v>
      </c>
      <c r="AH461" s="459" t="s">
        <v>26</v>
      </c>
      <c r="AI461" s="449" t="s">
        <v>27</v>
      </c>
      <c r="AJ461" s="451" t="s">
        <v>28</v>
      </c>
      <c r="AK461" s="459" t="s">
        <v>26</v>
      </c>
      <c r="AL461" s="449" t="s">
        <v>27</v>
      </c>
      <c r="AM461" s="451" t="s">
        <v>28</v>
      </c>
      <c r="AN461" s="459" t="s">
        <v>26</v>
      </c>
      <c r="AO461" s="449" t="s">
        <v>27</v>
      </c>
      <c r="AP461" s="451" t="s">
        <v>28</v>
      </c>
      <c r="AQ461" s="459" t="s">
        <v>26</v>
      </c>
      <c r="AR461" s="449" t="s">
        <v>27</v>
      </c>
      <c r="AS461" s="451" t="s">
        <v>28</v>
      </c>
      <c r="AT461" s="459" t="s">
        <v>26</v>
      </c>
      <c r="AU461" s="449" t="s">
        <v>27</v>
      </c>
      <c r="AV461" s="451" t="s">
        <v>28</v>
      </c>
      <c r="AW461" s="459" t="s">
        <v>26</v>
      </c>
      <c r="AX461" s="449" t="s">
        <v>27</v>
      </c>
      <c r="AY461" s="451" t="s">
        <v>28</v>
      </c>
      <c r="AZ461" s="475" t="s">
        <v>26</v>
      </c>
      <c r="BA461" s="482" t="s">
        <v>29</v>
      </c>
    </row>
    <row r="462" spans="1:53" ht="45" customHeight="1">
      <c r="A462" s="602" t="s">
        <v>261</v>
      </c>
      <c r="B462" s="479" t="s">
        <v>461</v>
      </c>
      <c r="C462" s="470">
        <v>414</v>
      </c>
      <c r="D462" s="471" t="s">
        <v>462</v>
      </c>
      <c r="E462" s="472" t="s">
        <v>463</v>
      </c>
      <c r="F462" s="75" t="s">
        <v>33</v>
      </c>
      <c r="G462" s="78"/>
      <c r="H462" s="64">
        <f t="shared" ref="H462" si="1013">G462-I462</f>
        <v>0</v>
      </c>
      <c r="I462" s="79"/>
      <c r="J462" s="78"/>
      <c r="K462" s="64">
        <f t="shared" ref="K462" si="1014">J462-L462</f>
        <v>0</v>
      </c>
      <c r="L462" s="79"/>
      <c r="M462" s="78"/>
      <c r="N462" s="64">
        <f t="shared" ref="N462" si="1015">M462-O462</f>
        <v>0</v>
      </c>
      <c r="O462" s="79"/>
      <c r="P462" s="78"/>
      <c r="Q462" s="64">
        <f t="shared" ref="Q462" si="1016">SUM(P462)</f>
        <v>0</v>
      </c>
      <c r="R462" s="79"/>
      <c r="S462" s="78">
        <v>225000</v>
      </c>
      <c r="T462" s="64">
        <f t="shared" ref="T462" si="1017">S462-U462</f>
        <v>0</v>
      </c>
      <c r="U462" s="79">
        <v>225000</v>
      </c>
      <c r="V462" s="78"/>
      <c r="W462" s="64">
        <f t="shared" ref="W462" si="1018">V462-X462</f>
        <v>0</v>
      </c>
      <c r="X462" s="93"/>
      <c r="Y462" s="78"/>
      <c r="Z462" s="64">
        <f t="shared" ref="Z462" si="1019">Y462-AA462</f>
        <v>0</v>
      </c>
      <c r="AA462" s="79"/>
      <c r="AB462" s="78"/>
      <c r="AC462" s="64">
        <f t="shared" ref="AC462" si="1020">AB462-AD462</f>
        <v>0</v>
      </c>
      <c r="AD462" s="79"/>
      <c r="AE462" s="78"/>
      <c r="AF462" s="64">
        <f t="shared" ref="AF462" si="1021">AE462-AG462</f>
        <v>0</v>
      </c>
      <c r="AG462" s="79"/>
      <c r="AH462" s="78"/>
      <c r="AI462" s="64">
        <f t="shared" ref="AI462" si="1022">AH462-AJ462</f>
        <v>0</v>
      </c>
      <c r="AJ462" s="79"/>
      <c r="AK462" s="78"/>
      <c r="AL462" s="64">
        <f t="shared" ref="AL462" si="1023">AK462-AM462</f>
        <v>0</v>
      </c>
      <c r="AM462" s="79"/>
      <c r="AN462" s="78"/>
      <c r="AO462" s="64">
        <f t="shared" ref="AO462" si="1024">AN462-AP462</f>
        <v>0</v>
      </c>
      <c r="AP462" s="79"/>
      <c r="AQ462" s="78"/>
      <c r="AR462" s="64">
        <f t="shared" ref="AR462" si="1025">AQ462-AS462</f>
        <v>0</v>
      </c>
      <c r="AS462" s="79"/>
      <c r="AT462" s="78"/>
      <c r="AU462" s="64">
        <f t="shared" ref="AU462" si="1026">AT462-AV462</f>
        <v>0</v>
      </c>
      <c r="AV462" s="79"/>
      <c r="AW462" s="78"/>
      <c r="AX462" s="64">
        <f t="shared" ref="AX462" si="1027">AW462-AY462</f>
        <v>0</v>
      </c>
      <c r="AY462" s="79"/>
      <c r="AZ462" s="76"/>
      <c r="BA462" s="66" t="s">
        <v>34</v>
      </c>
    </row>
    <row r="463" spans="1:53" ht="15" customHeight="1">
      <c r="A463" s="478" t="s">
        <v>24</v>
      </c>
      <c r="B463" s="468" t="s">
        <v>20</v>
      </c>
      <c r="C463" s="468" t="s">
        <v>21</v>
      </c>
      <c r="D463" s="468" t="s">
        <v>212</v>
      </c>
      <c r="E463" s="468" t="s">
        <v>23</v>
      </c>
      <c r="F463" s="481" t="s">
        <v>25</v>
      </c>
      <c r="G463" s="460" t="s">
        <v>26</v>
      </c>
      <c r="H463" s="450" t="s">
        <v>27</v>
      </c>
      <c r="I463" s="452" t="s">
        <v>28</v>
      </c>
      <c r="J463" s="460" t="s">
        <v>26</v>
      </c>
      <c r="K463" s="450" t="s">
        <v>27</v>
      </c>
      <c r="L463" s="452" t="s">
        <v>28</v>
      </c>
      <c r="M463" s="460" t="s">
        <v>26</v>
      </c>
      <c r="N463" s="450" t="s">
        <v>27</v>
      </c>
      <c r="O463" s="452" t="s">
        <v>28</v>
      </c>
      <c r="P463" s="460" t="s">
        <v>26</v>
      </c>
      <c r="Q463" s="450" t="s">
        <v>27</v>
      </c>
      <c r="R463" s="452" t="s">
        <v>28</v>
      </c>
      <c r="S463" s="460" t="s">
        <v>26</v>
      </c>
      <c r="T463" s="450" t="s">
        <v>27</v>
      </c>
      <c r="U463" s="452" t="s">
        <v>28</v>
      </c>
      <c r="V463" s="460" t="s">
        <v>26</v>
      </c>
      <c r="W463" s="450" t="s">
        <v>27</v>
      </c>
      <c r="X463" s="474" t="s">
        <v>28</v>
      </c>
      <c r="Y463" s="460" t="s">
        <v>26</v>
      </c>
      <c r="Z463" s="450" t="s">
        <v>27</v>
      </c>
      <c r="AA463" s="452" t="s">
        <v>28</v>
      </c>
      <c r="AB463" s="460" t="s">
        <v>26</v>
      </c>
      <c r="AC463" s="450" t="s">
        <v>27</v>
      </c>
      <c r="AD463" s="452" t="s">
        <v>28</v>
      </c>
      <c r="AE463" s="460" t="s">
        <v>26</v>
      </c>
      <c r="AF463" s="450" t="s">
        <v>27</v>
      </c>
      <c r="AG463" s="452" t="s">
        <v>28</v>
      </c>
      <c r="AH463" s="460" t="s">
        <v>26</v>
      </c>
      <c r="AI463" s="450" t="s">
        <v>27</v>
      </c>
      <c r="AJ463" s="452" t="s">
        <v>28</v>
      </c>
      <c r="AK463" s="460" t="s">
        <v>26</v>
      </c>
      <c r="AL463" s="450" t="s">
        <v>27</v>
      </c>
      <c r="AM463" s="452" t="s">
        <v>28</v>
      </c>
      <c r="AN463" s="460" t="s">
        <v>26</v>
      </c>
      <c r="AO463" s="450" t="s">
        <v>27</v>
      </c>
      <c r="AP463" s="452" t="s">
        <v>28</v>
      </c>
      <c r="AQ463" s="460" t="s">
        <v>26</v>
      </c>
      <c r="AR463" s="450" t="s">
        <v>27</v>
      </c>
      <c r="AS463" s="452" t="s">
        <v>28</v>
      </c>
      <c r="AT463" s="460" t="s">
        <v>26</v>
      </c>
      <c r="AU463" s="450" t="s">
        <v>27</v>
      </c>
      <c r="AV463" s="452" t="s">
        <v>28</v>
      </c>
      <c r="AW463" s="460" t="s">
        <v>26</v>
      </c>
      <c r="AX463" s="450" t="s">
        <v>27</v>
      </c>
      <c r="AY463" s="452" t="s">
        <v>28</v>
      </c>
      <c r="AZ463" s="476" t="s">
        <v>26</v>
      </c>
      <c r="BA463" s="483" t="s">
        <v>29</v>
      </c>
    </row>
    <row r="464" spans="1:53" ht="15" customHeight="1">
      <c r="A464" s="626" t="s">
        <v>259</v>
      </c>
      <c r="B464" s="610" t="s">
        <v>464</v>
      </c>
      <c r="C464" s="612">
        <v>2237</v>
      </c>
      <c r="D464" s="614" t="s">
        <v>465</v>
      </c>
      <c r="E464" s="628" t="s">
        <v>466</v>
      </c>
      <c r="F464" s="75" t="s">
        <v>33</v>
      </c>
      <c r="G464" s="78"/>
      <c r="H464" s="64">
        <f t="shared" ref="H464:H469" si="1028">G464-I464</f>
        <v>0</v>
      </c>
      <c r="I464" s="79"/>
      <c r="J464" s="78"/>
      <c r="K464" s="64">
        <f t="shared" ref="K464:K469" si="1029">J464-L464</f>
        <v>0</v>
      </c>
      <c r="L464" s="79"/>
      <c r="M464" s="78"/>
      <c r="N464" s="64">
        <f t="shared" ref="N464:N469" si="1030">M464-O464</f>
        <v>0</v>
      </c>
      <c r="O464" s="79"/>
      <c r="P464" s="78"/>
      <c r="Q464" s="64">
        <f t="shared" ref="Q464:Q469" si="1031">P464-R464</f>
        <v>0</v>
      </c>
      <c r="R464" s="79"/>
      <c r="S464" s="78"/>
      <c r="T464" s="64">
        <f t="shared" ref="T464:T469" si="1032">S464-U464</f>
        <v>0</v>
      </c>
      <c r="U464" s="79"/>
      <c r="V464" s="78"/>
      <c r="W464" s="64">
        <f t="shared" ref="W464:W469" si="1033">V464-X464</f>
        <v>0</v>
      </c>
      <c r="X464" s="93"/>
      <c r="Y464" s="78"/>
      <c r="Z464" s="64">
        <f t="shared" ref="Z464:Z469" si="1034">Y464-AA464</f>
        <v>0</v>
      </c>
      <c r="AA464" s="79"/>
      <c r="AB464" s="78"/>
      <c r="AC464" s="64">
        <f t="shared" ref="AC464:AC469" si="1035">AB464-AD464</f>
        <v>0</v>
      </c>
      <c r="AD464" s="79"/>
      <c r="AE464" s="78"/>
      <c r="AF464" s="64">
        <f t="shared" ref="AF464:AF469" si="1036">AE464-AG464</f>
        <v>0</v>
      </c>
      <c r="AG464" s="79"/>
      <c r="AH464" s="78"/>
      <c r="AI464" s="64">
        <f t="shared" ref="AI464:AI469" si="1037">AH464-AJ464</f>
        <v>0</v>
      </c>
      <c r="AJ464" s="79"/>
      <c r="AK464" s="78"/>
      <c r="AL464" s="64">
        <f t="shared" ref="AL464:AL469" si="1038">AK464-AM464</f>
        <v>0</v>
      </c>
      <c r="AM464" s="79"/>
      <c r="AN464" s="78"/>
      <c r="AO464" s="64">
        <f t="shared" ref="AO464:AO469" si="1039">AN464-AP464</f>
        <v>0</v>
      </c>
      <c r="AP464" s="79"/>
      <c r="AQ464" s="78"/>
      <c r="AR464" s="64">
        <f t="shared" ref="AR464:AR469" si="1040">AQ464-AS464</f>
        <v>0</v>
      </c>
      <c r="AS464" s="79"/>
      <c r="AT464" s="78"/>
      <c r="AU464" s="64">
        <f t="shared" ref="AU464:AU469" si="1041">AT464-AV464</f>
        <v>0</v>
      </c>
      <c r="AV464" s="79"/>
      <c r="AW464" s="78"/>
      <c r="AX464" s="64">
        <f t="shared" ref="AX464:AX469" si="1042">AW464-AY464</f>
        <v>0</v>
      </c>
      <c r="AY464" s="79"/>
      <c r="AZ464" s="76"/>
      <c r="BA464" s="66" t="s">
        <v>34</v>
      </c>
    </row>
    <row r="465" spans="1:53" ht="15" customHeight="1">
      <c r="A465" s="627"/>
      <c r="B465" s="611"/>
      <c r="C465" s="613"/>
      <c r="D465" s="615"/>
      <c r="E465" s="629"/>
      <c r="F465" s="75" t="s">
        <v>35</v>
      </c>
      <c r="G465" s="78"/>
      <c r="H465" s="64">
        <f t="shared" si="1028"/>
        <v>0</v>
      </c>
      <c r="I465" s="79"/>
      <c r="J465" s="78"/>
      <c r="K465" s="64">
        <f t="shared" si="1029"/>
        <v>0</v>
      </c>
      <c r="L465" s="79"/>
      <c r="M465" s="78"/>
      <c r="N465" s="64">
        <f t="shared" si="1030"/>
        <v>0</v>
      </c>
      <c r="O465" s="79"/>
      <c r="P465" s="78"/>
      <c r="Q465" s="64">
        <f t="shared" si="1031"/>
        <v>0</v>
      </c>
      <c r="R465" s="79"/>
      <c r="S465" s="78"/>
      <c r="T465" s="64">
        <f t="shared" si="1032"/>
        <v>0</v>
      </c>
      <c r="U465" s="79"/>
      <c r="V465" s="78"/>
      <c r="W465" s="64">
        <f t="shared" si="1033"/>
        <v>0</v>
      </c>
      <c r="X465" s="93"/>
      <c r="Y465" s="78"/>
      <c r="Z465" s="64">
        <f t="shared" si="1034"/>
        <v>0</v>
      </c>
      <c r="AA465" s="79"/>
      <c r="AB465" s="78"/>
      <c r="AC465" s="64">
        <f t="shared" si="1035"/>
        <v>0</v>
      </c>
      <c r="AD465" s="79"/>
      <c r="AE465" s="78"/>
      <c r="AF465" s="64">
        <f t="shared" si="1036"/>
        <v>0</v>
      </c>
      <c r="AG465" s="79"/>
      <c r="AH465" s="78"/>
      <c r="AI465" s="64">
        <f t="shared" si="1037"/>
        <v>0</v>
      </c>
      <c r="AJ465" s="79"/>
      <c r="AK465" s="78"/>
      <c r="AL465" s="64">
        <f t="shared" si="1038"/>
        <v>0</v>
      </c>
      <c r="AM465" s="79"/>
      <c r="AN465" s="78"/>
      <c r="AO465" s="64">
        <f t="shared" si="1039"/>
        <v>0</v>
      </c>
      <c r="AP465" s="79"/>
      <c r="AQ465" s="78"/>
      <c r="AR465" s="64">
        <f t="shared" si="1040"/>
        <v>0</v>
      </c>
      <c r="AS465" s="79"/>
      <c r="AT465" s="78"/>
      <c r="AU465" s="64">
        <f t="shared" si="1041"/>
        <v>0</v>
      </c>
      <c r="AV465" s="79"/>
      <c r="AW465" s="78"/>
      <c r="AX465" s="64">
        <f t="shared" si="1042"/>
        <v>0</v>
      </c>
      <c r="AY465" s="79"/>
      <c r="AZ465" s="76"/>
      <c r="BA465" s="67">
        <f>SUM(G464:G469,J464:J469,M464:M469,P464:P469,S464:S469,V464:V469,Y464:Y469,AB464:AB469,AE464:AE469,AH464:AH469,AK464:AK469,AZ464:AZ469,AN464:AN469,AQ464:AQ469)</f>
        <v>384000</v>
      </c>
    </row>
    <row r="466" spans="1:53" ht="15" customHeight="1">
      <c r="A466" s="627"/>
      <c r="B466" s="611"/>
      <c r="C466" s="613"/>
      <c r="D466" s="615"/>
      <c r="E466" s="629"/>
      <c r="F466" s="75" t="s">
        <v>36</v>
      </c>
      <c r="G466" s="78"/>
      <c r="H466" s="64">
        <f t="shared" si="1028"/>
        <v>0</v>
      </c>
      <c r="I466" s="79"/>
      <c r="J466" s="78"/>
      <c r="K466" s="64">
        <f t="shared" si="1029"/>
        <v>0</v>
      </c>
      <c r="L466" s="79"/>
      <c r="M466" s="78"/>
      <c r="N466" s="64">
        <f t="shared" si="1030"/>
        <v>0</v>
      </c>
      <c r="O466" s="79"/>
      <c r="P466" s="78"/>
      <c r="Q466" s="64">
        <f t="shared" si="1031"/>
        <v>0</v>
      </c>
      <c r="R466" s="79"/>
      <c r="S466" s="78"/>
      <c r="T466" s="64">
        <f t="shared" si="1032"/>
        <v>0</v>
      </c>
      <c r="U466" s="79"/>
      <c r="V466" s="78"/>
      <c r="W466" s="64">
        <f t="shared" si="1033"/>
        <v>0</v>
      </c>
      <c r="X466" s="93"/>
      <c r="Y466" s="78"/>
      <c r="Z466" s="64">
        <f t="shared" si="1034"/>
        <v>0</v>
      </c>
      <c r="AA466" s="79"/>
      <c r="AB466" s="78"/>
      <c r="AC466" s="64">
        <f t="shared" si="1035"/>
        <v>0</v>
      </c>
      <c r="AD466" s="79"/>
      <c r="AE466" s="78"/>
      <c r="AF466" s="64">
        <f t="shared" si="1036"/>
        <v>0</v>
      </c>
      <c r="AG466" s="79"/>
      <c r="AH466" s="78"/>
      <c r="AI466" s="64">
        <f t="shared" si="1037"/>
        <v>0</v>
      </c>
      <c r="AJ466" s="79"/>
      <c r="AK466" s="78"/>
      <c r="AL466" s="64">
        <f t="shared" si="1038"/>
        <v>0</v>
      </c>
      <c r="AM466" s="79"/>
      <c r="AN466" s="78"/>
      <c r="AO466" s="64">
        <f t="shared" si="1039"/>
        <v>0</v>
      </c>
      <c r="AP466" s="79"/>
      <c r="AQ466" s="78"/>
      <c r="AR466" s="64">
        <f t="shared" si="1040"/>
        <v>0</v>
      </c>
      <c r="AS466" s="79"/>
      <c r="AT466" s="78"/>
      <c r="AU466" s="64">
        <f t="shared" si="1041"/>
        <v>0</v>
      </c>
      <c r="AV466" s="79"/>
      <c r="AW466" s="78"/>
      <c r="AX466" s="64">
        <f t="shared" si="1042"/>
        <v>0</v>
      </c>
      <c r="AY466" s="79"/>
      <c r="AZ466" s="76"/>
      <c r="BA466" s="68" t="s">
        <v>37</v>
      </c>
    </row>
    <row r="467" spans="1:53" ht="15" customHeight="1">
      <c r="A467" s="627"/>
      <c r="B467" s="611"/>
      <c r="C467" s="613"/>
      <c r="D467" s="615"/>
      <c r="E467" s="629"/>
      <c r="F467" s="75" t="s">
        <v>38</v>
      </c>
      <c r="G467" s="78"/>
      <c r="H467" s="64">
        <f t="shared" si="1028"/>
        <v>0</v>
      </c>
      <c r="I467" s="79"/>
      <c r="J467" s="78"/>
      <c r="K467" s="64">
        <f t="shared" si="1029"/>
        <v>0</v>
      </c>
      <c r="L467" s="79"/>
      <c r="M467" s="78">
        <v>108000</v>
      </c>
      <c r="N467" s="64">
        <f t="shared" si="1030"/>
        <v>0</v>
      </c>
      <c r="O467" s="79">
        <v>108000</v>
      </c>
      <c r="P467" s="78"/>
      <c r="Q467" s="64">
        <f t="shared" si="1031"/>
        <v>0</v>
      </c>
      <c r="R467" s="79"/>
      <c r="S467" s="78"/>
      <c r="T467" s="64">
        <f t="shared" si="1032"/>
        <v>0</v>
      </c>
      <c r="U467" s="79"/>
      <c r="V467" s="78"/>
      <c r="W467" s="64">
        <f t="shared" si="1033"/>
        <v>0</v>
      </c>
      <c r="X467" s="93"/>
      <c r="Y467" s="78"/>
      <c r="Z467" s="64">
        <f t="shared" si="1034"/>
        <v>0</v>
      </c>
      <c r="AA467" s="79"/>
      <c r="AB467" s="78"/>
      <c r="AC467" s="64">
        <f t="shared" si="1035"/>
        <v>0</v>
      </c>
      <c r="AD467" s="79"/>
      <c r="AE467" s="78"/>
      <c r="AF467" s="64">
        <f t="shared" si="1036"/>
        <v>0</v>
      </c>
      <c r="AG467" s="79"/>
      <c r="AH467" s="78"/>
      <c r="AI467" s="64">
        <f t="shared" si="1037"/>
        <v>0</v>
      </c>
      <c r="AJ467" s="79"/>
      <c r="AK467" s="78"/>
      <c r="AL467" s="64">
        <f t="shared" si="1038"/>
        <v>0</v>
      </c>
      <c r="AM467" s="79"/>
      <c r="AN467" s="78"/>
      <c r="AO467" s="64">
        <f t="shared" si="1039"/>
        <v>0</v>
      </c>
      <c r="AP467" s="79"/>
      <c r="AQ467" s="78"/>
      <c r="AR467" s="64">
        <f t="shared" si="1040"/>
        <v>0</v>
      </c>
      <c r="AS467" s="79"/>
      <c r="AT467" s="78"/>
      <c r="AU467" s="64">
        <f t="shared" si="1041"/>
        <v>0</v>
      </c>
      <c r="AV467" s="79"/>
      <c r="AW467" s="78"/>
      <c r="AX467" s="64">
        <f t="shared" si="1042"/>
        <v>0</v>
      </c>
      <c r="AY467" s="79"/>
      <c r="AZ467" s="76"/>
      <c r="BA467" s="67">
        <f>SUM(H464:H469,K464:K469,N464:N469,Q464:Q469,T464:T469,W464:W469,Z464:Z469,AC464:AC469,Z464:Z469,AF464:AF469,AI464:AI469,AL464:AL469,AO464:AO469,AR464:AR469)</f>
        <v>0</v>
      </c>
    </row>
    <row r="468" spans="1:53" ht="15" customHeight="1">
      <c r="A468" s="627"/>
      <c r="B468" s="611"/>
      <c r="C468" s="613"/>
      <c r="D468" s="615"/>
      <c r="E468" s="629"/>
      <c r="F468" s="75" t="s">
        <v>39</v>
      </c>
      <c r="G468" s="78"/>
      <c r="H468" s="64">
        <f t="shared" si="1028"/>
        <v>0</v>
      </c>
      <c r="I468" s="79"/>
      <c r="J468" s="78"/>
      <c r="K468" s="64">
        <f t="shared" si="1029"/>
        <v>0</v>
      </c>
      <c r="L468" s="79"/>
      <c r="M468" s="78"/>
      <c r="N468" s="64">
        <f t="shared" si="1030"/>
        <v>0</v>
      </c>
      <c r="O468" s="79"/>
      <c r="P468" s="78"/>
      <c r="Q468" s="64">
        <f t="shared" si="1031"/>
        <v>0</v>
      </c>
      <c r="R468" s="79"/>
      <c r="S468" s="78"/>
      <c r="T468" s="64">
        <f t="shared" si="1032"/>
        <v>0</v>
      </c>
      <c r="U468" s="79"/>
      <c r="V468" s="78"/>
      <c r="W468" s="64">
        <f t="shared" si="1033"/>
        <v>0</v>
      </c>
      <c r="X468" s="93"/>
      <c r="Y468" s="78"/>
      <c r="Z468" s="64">
        <f t="shared" si="1034"/>
        <v>0</v>
      </c>
      <c r="AA468" s="79"/>
      <c r="AB468" s="78"/>
      <c r="AC468" s="64">
        <f t="shared" si="1035"/>
        <v>0</v>
      </c>
      <c r="AD468" s="79"/>
      <c r="AE468" s="78"/>
      <c r="AF468" s="64">
        <f t="shared" si="1036"/>
        <v>0</v>
      </c>
      <c r="AG468" s="79"/>
      <c r="AH468" s="78"/>
      <c r="AI468" s="64">
        <f t="shared" si="1037"/>
        <v>0</v>
      </c>
      <c r="AJ468" s="79"/>
      <c r="AK468" s="78"/>
      <c r="AL468" s="64">
        <f t="shared" si="1038"/>
        <v>0</v>
      </c>
      <c r="AM468" s="79"/>
      <c r="AN468" s="78"/>
      <c r="AO468" s="64">
        <f t="shared" si="1039"/>
        <v>0</v>
      </c>
      <c r="AP468" s="79"/>
      <c r="AQ468" s="78"/>
      <c r="AR468" s="64">
        <f t="shared" si="1040"/>
        <v>0</v>
      </c>
      <c r="AS468" s="79"/>
      <c r="AT468" s="78"/>
      <c r="AU468" s="64">
        <f t="shared" si="1041"/>
        <v>0</v>
      </c>
      <c r="AV468" s="79"/>
      <c r="AW468" s="78"/>
      <c r="AX468" s="64">
        <f t="shared" si="1042"/>
        <v>0</v>
      </c>
      <c r="AY468" s="79"/>
      <c r="AZ468" s="76"/>
      <c r="BA468" s="68" t="s">
        <v>40</v>
      </c>
    </row>
    <row r="469" spans="1:53" ht="15" customHeight="1">
      <c r="A469" s="741"/>
      <c r="B469" s="742"/>
      <c r="C469" s="743"/>
      <c r="D469" s="747"/>
      <c r="E469" s="745"/>
      <c r="F469" s="75" t="s">
        <v>42</v>
      </c>
      <c r="G469" s="78"/>
      <c r="H469" s="64">
        <f t="shared" si="1028"/>
        <v>0</v>
      </c>
      <c r="I469" s="79"/>
      <c r="J469" s="78"/>
      <c r="K469" s="64">
        <f t="shared" si="1029"/>
        <v>0</v>
      </c>
      <c r="L469" s="79"/>
      <c r="M469" s="78">
        <v>276000</v>
      </c>
      <c r="N469" s="64">
        <f t="shared" si="1030"/>
        <v>0</v>
      </c>
      <c r="O469" s="79">
        <v>276000</v>
      </c>
      <c r="P469" s="78"/>
      <c r="Q469" s="64">
        <f t="shared" si="1031"/>
        <v>0</v>
      </c>
      <c r="R469" s="79"/>
      <c r="S469" s="78"/>
      <c r="T469" s="64">
        <f t="shared" si="1032"/>
        <v>0</v>
      </c>
      <c r="U469" s="79"/>
      <c r="V469" s="78"/>
      <c r="W469" s="64">
        <f t="shared" si="1033"/>
        <v>0</v>
      </c>
      <c r="X469" s="93"/>
      <c r="Y469" s="78"/>
      <c r="Z469" s="64">
        <f t="shared" si="1034"/>
        <v>0</v>
      </c>
      <c r="AA469" s="79"/>
      <c r="AB469" s="78"/>
      <c r="AC469" s="64">
        <f t="shared" si="1035"/>
        <v>0</v>
      </c>
      <c r="AD469" s="79"/>
      <c r="AE469" s="78"/>
      <c r="AF469" s="64">
        <f t="shared" si="1036"/>
        <v>0</v>
      </c>
      <c r="AG469" s="79"/>
      <c r="AH469" s="78"/>
      <c r="AI469" s="64">
        <f t="shared" si="1037"/>
        <v>0</v>
      </c>
      <c r="AJ469" s="79"/>
      <c r="AK469" s="78"/>
      <c r="AL469" s="64">
        <f t="shared" si="1038"/>
        <v>0</v>
      </c>
      <c r="AM469" s="79"/>
      <c r="AN469" s="78"/>
      <c r="AO469" s="64">
        <f t="shared" si="1039"/>
        <v>0</v>
      </c>
      <c r="AP469" s="79"/>
      <c r="AQ469" s="78"/>
      <c r="AR469" s="64">
        <f t="shared" si="1040"/>
        <v>0</v>
      </c>
      <c r="AS469" s="79"/>
      <c r="AT469" s="78"/>
      <c r="AU469" s="64">
        <f t="shared" si="1041"/>
        <v>0</v>
      </c>
      <c r="AV469" s="79"/>
      <c r="AW469" s="78"/>
      <c r="AX469" s="64">
        <f t="shared" si="1042"/>
        <v>0</v>
      </c>
      <c r="AY469" s="79"/>
      <c r="AZ469" s="76"/>
      <c r="BA469" s="67">
        <f>SUM(I464:I469,L464:L469,O464:O469,R464:R469,U464:U469,X464:X469,AA464:AA469,AD464:AD469,AG464:AG469,AJ464:AJ469,AM464:AM469,AP464:AP469,AS464:AS469)</f>
        <v>384000</v>
      </c>
    </row>
    <row r="470" spans="1:53" ht="15" customHeight="1">
      <c r="A470" s="478" t="s">
        <v>24</v>
      </c>
      <c r="B470" s="468" t="s">
        <v>20</v>
      </c>
      <c r="C470" s="468" t="s">
        <v>21</v>
      </c>
      <c r="D470" s="468" t="s">
        <v>212</v>
      </c>
      <c r="E470" s="468" t="s">
        <v>23</v>
      </c>
      <c r="F470" s="481" t="s">
        <v>25</v>
      </c>
      <c r="G470" s="460" t="s">
        <v>26</v>
      </c>
      <c r="H470" s="450" t="s">
        <v>27</v>
      </c>
      <c r="I470" s="452" t="s">
        <v>28</v>
      </c>
      <c r="J470" s="460" t="s">
        <v>26</v>
      </c>
      <c r="K470" s="450" t="s">
        <v>27</v>
      </c>
      <c r="L470" s="452" t="s">
        <v>28</v>
      </c>
      <c r="M470" s="460" t="s">
        <v>26</v>
      </c>
      <c r="N470" s="450" t="s">
        <v>27</v>
      </c>
      <c r="O470" s="452" t="s">
        <v>28</v>
      </c>
      <c r="P470" s="460" t="s">
        <v>26</v>
      </c>
      <c r="Q470" s="450" t="s">
        <v>27</v>
      </c>
      <c r="R470" s="452" t="s">
        <v>28</v>
      </c>
      <c r="S470" s="460" t="s">
        <v>26</v>
      </c>
      <c r="T470" s="450" t="s">
        <v>27</v>
      </c>
      <c r="U470" s="452" t="s">
        <v>28</v>
      </c>
      <c r="V470" s="460" t="s">
        <v>26</v>
      </c>
      <c r="W470" s="450" t="s">
        <v>27</v>
      </c>
      <c r="X470" s="474" t="s">
        <v>28</v>
      </c>
      <c r="Y470" s="460" t="s">
        <v>26</v>
      </c>
      <c r="Z470" s="450" t="s">
        <v>27</v>
      </c>
      <c r="AA470" s="452" t="s">
        <v>28</v>
      </c>
      <c r="AB470" s="460" t="s">
        <v>26</v>
      </c>
      <c r="AC470" s="450" t="s">
        <v>27</v>
      </c>
      <c r="AD470" s="452" t="s">
        <v>28</v>
      </c>
      <c r="AE470" s="460" t="s">
        <v>26</v>
      </c>
      <c r="AF470" s="450" t="s">
        <v>27</v>
      </c>
      <c r="AG470" s="452" t="s">
        <v>28</v>
      </c>
      <c r="AH470" s="460" t="s">
        <v>26</v>
      </c>
      <c r="AI470" s="450" t="s">
        <v>27</v>
      </c>
      <c r="AJ470" s="452" t="s">
        <v>28</v>
      </c>
      <c r="AK470" s="460" t="s">
        <v>26</v>
      </c>
      <c r="AL470" s="450" t="s">
        <v>27</v>
      </c>
      <c r="AM470" s="452" t="s">
        <v>28</v>
      </c>
      <c r="AN470" s="460" t="s">
        <v>26</v>
      </c>
      <c r="AO470" s="450" t="s">
        <v>27</v>
      </c>
      <c r="AP470" s="452" t="s">
        <v>28</v>
      </c>
      <c r="AQ470" s="460" t="s">
        <v>26</v>
      </c>
      <c r="AR470" s="450" t="s">
        <v>27</v>
      </c>
      <c r="AS470" s="452" t="s">
        <v>28</v>
      </c>
      <c r="AT470" s="460" t="s">
        <v>26</v>
      </c>
      <c r="AU470" s="450" t="s">
        <v>27</v>
      </c>
      <c r="AV470" s="452" t="s">
        <v>28</v>
      </c>
      <c r="AW470" s="460" t="s">
        <v>26</v>
      </c>
      <c r="AX470" s="450" t="s">
        <v>27</v>
      </c>
      <c r="AY470" s="452" t="s">
        <v>28</v>
      </c>
      <c r="AZ470" s="476" t="s">
        <v>26</v>
      </c>
      <c r="BA470" s="483" t="s">
        <v>29</v>
      </c>
    </row>
    <row r="471" spans="1:53" ht="15" customHeight="1">
      <c r="A471" s="626" t="s">
        <v>259</v>
      </c>
      <c r="B471" s="610" t="s">
        <v>467</v>
      </c>
      <c r="C471" s="612">
        <v>2065</v>
      </c>
      <c r="D471" s="614">
        <v>488</v>
      </c>
      <c r="E471" s="628" t="s">
        <v>468</v>
      </c>
      <c r="F471" s="75" t="s">
        <v>33</v>
      </c>
      <c r="G471" s="78"/>
      <c r="H471" s="64">
        <f>G471-I471</f>
        <v>0</v>
      </c>
      <c r="I471" s="79"/>
      <c r="J471" s="78"/>
      <c r="K471" s="64">
        <f t="shared" ref="K471:K476" si="1043">J471-L471</f>
        <v>0</v>
      </c>
      <c r="L471" s="79"/>
      <c r="M471" s="78"/>
      <c r="N471" s="64">
        <f t="shared" ref="N471:N476" si="1044">M471-O471</f>
        <v>0</v>
      </c>
      <c r="O471" s="79"/>
      <c r="P471" s="78"/>
      <c r="Q471" s="64">
        <f t="shared" ref="Q471:Q476" si="1045">P471-R471</f>
        <v>0</v>
      </c>
      <c r="R471" s="79"/>
      <c r="S471" s="78"/>
      <c r="T471" s="64">
        <f t="shared" ref="T471:T476" si="1046">S471-U471</f>
        <v>0</v>
      </c>
      <c r="U471" s="79"/>
      <c r="V471" s="78"/>
      <c r="W471" s="64">
        <f t="shared" ref="W471:W476" si="1047">V471-X471</f>
        <v>0</v>
      </c>
      <c r="X471" s="93"/>
      <c r="Y471" s="78"/>
      <c r="Z471" s="64">
        <f t="shared" ref="Z471:Z476" si="1048">Y471-AA471</f>
        <v>0</v>
      </c>
      <c r="AA471" s="79"/>
      <c r="AB471" s="78"/>
      <c r="AC471" s="64">
        <f t="shared" ref="AC471:AC476" si="1049">AB471-AD471</f>
        <v>0</v>
      </c>
      <c r="AD471" s="79"/>
      <c r="AE471" s="78"/>
      <c r="AF471" s="64">
        <f t="shared" ref="AF471:AF476" si="1050">AE471-AG471</f>
        <v>0</v>
      </c>
      <c r="AG471" s="79"/>
      <c r="AH471" s="78"/>
      <c r="AI471" s="64">
        <f t="shared" ref="AI471:AI476" si="1051">AH471-AJ471</f>
        <v>0</v>
      </c>
      <c r="AJ471" s="79"/>
      <c r="AK471" s="78"/>
      <c r="AL471" s="64">
        <f t="shared" ref="AL471:AL476" si="1052">AK471-AM471</f>
        <v>0</v>
      </c>
      <c r="AM471" s="79"/>
      <c r="AN471" s="78"/>
      <c r="AO471" s="64">
        <f t="shared" ref="AO471:AO476" si="1053">AN471-AP471</f>
        <v>0</v>
      </c>
      <c r="AP471" s="79"/>
      <c r="AQ471" s="78"/>
      <c r="AR471" s="64">
        <f t="shared" ref="AR471:AR476" si="1054">AQ471-AS471</f>
        <v>0</v>
      </c>
      <c r="AS471" s="79"/>
      <c r="AT471" s="78"/>
      <c r="AU471" s="64">
        <f t="shared" ref="AU471:AU476" si="1055">AT471-AV471</f>
        <v>0</v>
      </c>
      <c r="AV471" s="79"/>
      <c r="AW471" s="78"/>
      <c r="AX471" s="64">
        <f t="shared" ref="AX471:AX476" si="1056">AW471-AY471</f>
        <v>0</v>
      </c>
      <c r="AY471" s="79"/>
      <c r="AZ471" s="76"/>
      <c r="BA471" s="66" t="s">
        <v>34</v>
      </c>
    </row>
    <row r="472" spans="1:53" ht="15" customHeight="1">
      <c r="A472" s="627"/>
      <c r="B472" s="611"/>
      <c r="C472" s="613"/>
      <c r="D472" s="615"/>
      <c r="E472" s="629"/>
      <c r="F472" s="75" t="s">
        <v>35</v>
      </c>
      <c r="G472" s="78"/>
      <c r="H472" s="64">
        <f>G472-I472</f>
        <v>0</v>
      </c>
      <c r="I472" s="79"/>
      <c r="J472" s="78"/>
      <c r="K472" s="64">
        <f t="shared" si="1043"/>
        <v>0</v>
      </c>
      <c r="L472" s="79"/>
      <c r="M472" s="78"/>
      <c r="N472" s="64">
        <f t="shared" si="1044"/>
        <v>0</v>
      </c>
      <c r="O472" s="79"/>
      <c r="P472" s="78"/>
      <c r="Q472" s="64">
        <f t="shared" si="1045"/>
        <v>0</v>
      </c>
      <c r="R472" s="79"/>
      <c r="S472" s="78"/>
      <c r="T472" s="64">
        <f t="shared" si="1046"/>
        <v>0</v>
      </c>
      <c r="U472" s="79"/>
      <c r="V472" s="78"/>
      <c r="W472" s="64">
        <f t="shared" si="1047"/>
        <v>0</v>
      </c>
      <c r="X472" s="93"/>
      <c r="Y472" s="78"/>
      <c r="Z472" s="64">
        <f t="shared" si="1048"/>
        <v>0</v>
      </c>
      <c r="AA472" s="79"/>
      <c r="AB472" s="78"/>
      <c r="AC472" s="64">
        <f t="shared" si="1049"/>
        <v>0</v>
      </c>
      <c r="AD472" s="79"/>
      <c r="AE472" s="78"/>
      <c r="AF472" s="64">
        <f t="shared" si="1050"/>
        <v>0</v>
      </c>
      <c r="AG472" s="79"/>
      <c r="AH472" s="78"/>
      <c r="AI472" s="64">
        <f t="shared" si="1051"/>
        <v>0</v>
      </c>
      <c r="AJ472" s="79"/>
      <c r="AK472" s="78"/>
      <c r="AL472" s="64">
        <f t="shared" si="1052"/>
        <v>0</v>
      </c>
      <c r="AM472" s="79"/>
      <c r="AN472" s="78"/>
      <c r="AO472" s="64">
        <f t="shared" si="1053"/>
        <v>0</v>
      </c>
      <c r="AP472" s="79"/>
      <c r="AQ472" s="78"/>
      <c r="AR472" s="64">
        <f t="shared" si="1054"/>
        <v>0</v>
      </c>
      <c r="AS472" s="79"/>
      <c r="AT472" s="78"/>
      <c r="AU472" s="64">
        <f t="shared" si="1055"/>
        <v>0</v>
      </c>
      <c r="AV472" s="79"/>
      <c r="AW472" s="78"/>
      <c r="AX472" s="64">
        <f t="shared" si="1056"/>
        <v>0</v>
      </c>
      <c r="AY472" s="79"/>
      <c r="AZ472" s="76"/>
      <c r="BA472" s="67">
        <f>SUM(G471:G476,J471:J476,M471:M476,P471:P476,S471:S476,V471:V476,Y471:Y476,AB471:AB476,AE471:AE476,AH471:AH476,AK471:AK476,AZ471:AZ476,AN471:AN476,AQ471:AQ476)</f>
        <v>9000</v>
      </c>
    </row>
    <row r="473" spans="1:53" ht="15" customHeight="1">
      <c r="A473" s="627"/>
      <c r="B473" s="611"/>
      <c r="C473" s="613"/>
      <c r="D473" s="615"/>
      <c r="E473" s="629"/>
      <c r="F473" s="75" t="s">
        <v>36</v>
      </c>
      <c r="G473" s="78"/>
      <c r="H473" s="64">
        <f>G473-I473</f>
        <v>0</v>
      </c>
      <c r="I473" s="79"/>
      <c r="J473" s="78"/>
      <c r="K473" s="64">
        <f t="shared" si="1043"/>
        <v>0</v>
      </c>
      <c r="L473" s="79"/>
      <c r="M473" s="78"/>
      <c r="N473" s="64">
        <f t="shared" si="1044"/>
        <v>0</v>
      </c>
      <c r="O473" s="79"/>
      <c r="P473" s="78"/>
      <c r="Q473" s="64">
        <f t="shared" si="1045"/>
        <v>0</v>
      </c>
      <c r="R473" s="79"/>
      <c r="S473" s="78"/>
      <c r="T473" s="64">
        <f t="shared" si="1046"/>
        <v>0</v>
      </c>
      <c r="U473" s="79"/>
      <c r="V473" s="78"/>
      <c r="W473" s="64">
        <f t="shared" si="1047"/>
        <v>0</v>
      </c>
      <c r="X473" s="93"/>
      <c r="Y473" s="78"/>
      <c r="Z473" s="64">
        <f t="shared" si="1048"/>
        <v>0</v>
      </c>
      <c r="AA473" s="79"/>
      <c r="AB473" s="78"/>
      <c r="AC473" s="64">
        <f t="shared" si="1049"/>
        <v>0</v>
      </c>
      <c r="AD473" s="79"/>
      <c r="AE473" s="78"/>
      <c r="AF473" s="64">
        <f t="shared" si="1050"/>
        <v>0</v>
      </c>
      <c r="AG473" s="79"/>
      <c r="AH473" s="78"/>
      <c r="AI473" s="64">
        <f t="shared" si="1051"/>
        <v>0</v>
      </c>
      <c r="AJ473" s="79"/>
      <c r="AK473" s="78"/>
      <c r="AL473" s="64">
        <f t="shared" si="1052"/>
        <v>0</v>
      </c>
      <c r="AM473" s="79"/>
      <c r="AN473" s="78"/>
      <c r="AO473" s="64">
        <f t="shared" si="1053"/>
        <v>0</v>
      </c>
      <c r="AP473" s="79"/>
      <c r="AQ473" s="78"/>
      <c r="AR473" s="64">
        <f t="shared" si="1054"/>
        <v>0</v>
      </c>
      <c r="AS473" s="79"/>
      <c r="AT473" s="78"/>
      <c r="AU473" s="64">
        <f t="shared" si="1055"/>
        <v>0</v>
      </c>
      <c r="AV473" s="79"/>
      <c r="AW473" s="78"/>
      <c r="AX473" s="64">
        <f t="shared" si="1056"/>
        <v>0</v>
      </c>
      <c r="AY473" s="79"/>
      <c r="AZ473" s="76"/>
      <c r="BA473" s="68" t="s">
        <v>37</v>
      </c>
    </row>
    <row r="474" spans="1:53" ht="15" customHeight="1">
      <c r="A474" s="627"/>
      <c r="B474" s="611"/>
      <c r="C474" s="613"/>
      <c r="D474" s="615"/>
      <c r="E474" s="629"/>
      <c r="F474" s="75" t="s">
        <v>38</v>
      </c>
      <c r="G474" s="78"/>
      <c r="H474" s="64">
        <f>G474-I474</f>
        <v>0</v>
      </c>
      <c r="I474" s="79"/>
      <c r="J474" s="78"/>
      <c r="K474" s="64">
        <f t="shared" si="1043"/>
        <v>0</v>
      </c>
      <c r="L474" s="79"/>
      <c r="M474" s="78"/>
      <c r="N474" s="64">
        <f t="shared" si="1044"/>
        <v>0</v>
      </c>
      <c r="O474" s="79"/>
      <c r="P474" s="78"/>
      <c r="Q474" s="64">
        <f t="shared" si="1045"/>
        <v>0</v>
      </c>
      <c r="R474" s="79"/>
      <c r="S474" s="78"/>
      <c r="T474" s="64">
        <f t="shared" si="1046"/>
        <v>0</v>
      </c>
      <c r="U474" s="79"/>
      <c r="V474" s="78"/>
      <c r="W474" s="64">
        <f t="shared" si="1047"/>
        <v>0</v>
      </c>
      <c r="X474" s="93"/>
      <c r="Y474" s="78"/>
      <c r="Z474" s="64">
        <f t="shared" si="1048"/>
        <v>0</v>
      </c>
      <c r="AA474" s="79"/>
      <c r="AB474" s="78"/>
      <c r="AC474" s="64">
        <f t="shared" si="1049"/>
        <v>0</v>
      </c>
      <c r="AD474" s="79"/>
      <c r="AE474" s="78"/>
      <c r="AF474" s="64">
        <f t="shared" si="1050"/>
        <v>0</v>
      </c>
      <c r="AG474" s="79"/>
      <c r="AH474" s="78"/>
      <c r="AI474" s="64">
        <f t="shared" si="1051"/>
        <v>0</v>
      </c>
      <c r="AJ474" s="79"/>
      <c r="AK474" s="78"/>
      <c r="AL474" s="64">
        <f t="shared" si="1052"/>
        <v>0</v>
      </c>
      <c r="AM474" s="79"/>
      <c r="AN474" s="78"/>
      <c r="AO474" s="64">
        <f t="shared" si="1053"/>
        <v>0</v>
      </c>
      <c r="AP474" s="79"/>
      <c r="AQ474" s="78"/>
      <c r="AR474" s="64">
        <f t="shared" si="1054"/>
        <v>0</v>
      </c>
      <c r="AS474" s="79"/>
      <c r="AT474" s="78"/>
      <c r="AU474" s="64">
        <f t="shared" si="1055"/>
        <v>0</v>
      </c>
      <c r="AV474" s="79"/>
      <c r="AW474" s="78"/>
      <c r="AX474" s="64">
        <f t="shared" si="1056"/>
        <v>0</v>
      </c>
      <c r="AY474" s="79"/>
      <c r="AZ474" s="76"/>
      <c r="BA474" s="67">
        <f>SUM(H471:H476,K471:K476,N471:N476,Q471:Q476,T471:T476,W471:W476,Z471:Z476,AC471:AC476,Z471:Z476,AF471:AF476,AI471:AI476,AL471:AL476,AO471:AO476,AR471:AR476)</f>
        <v>0</v>
      </c>
    </row>
    <row r="475" spans="1:53" ht="15" customHeight="1">
      <c r="A475" s="627"/>
      <c r="B475" s="611"/>
      <c r="C475" s="613"/>
      <c r="D475" s="615"/>
      <c r="E475" s="629"/>
      <c r="F475" s="75" t="s">
        <v>39</v>
      </c>
      <c r="G475" s="78"/>
      <c r="H475" s="64">
        <f>G475-I475</f>
        <v>0</v>
      </c>
      <c r="I475" s="79"/>
      <c r="J475" s="78"/>
      <c r="K475" s="64">
        <f t="shared" si="1043"/>
        <v>0</v>
      </c>
      <c r="L475" s="79"/>
      <c r="M475" s="78"/>
      <c r="N475" s="64">
        <f t="shared" si="1044"/>
        <v>0</v>
      </c>
      <c r="O475" s="79"/>
      <c r="P475" s="78"/>
      <c r="Q475" s="64">
        <f t="shared" si="1045"/>
        <v>0</v>
      </c>
      <c r="R475" s="79"/>
      <c r="S475" s="78"/>
      <c r="T475" s="64">
        <f t="shared" si="1046"/>
        <v>0</v>
      </c>
      <c r="U475" s="79"/>
      <c r="V475" s="78"/>
      <c r="W475" s="64">
        <f t="shared" si="1047"/>
        <v>0</v>
      </c>
      <c r="X475" s="93"/>
      <c r="Y475" s="78"/>
      <c r="Z475" s="64">
        <f t="shared" si="1048"/>
        <v>0</v>
      </c>
      <c r="AA475" s="79"/>
      <c r="AB475" s="78"/>
      <c r="AC475" s="64">
        <f t="shared" si="1049"/>
        <v>0</v>
      </c>
      <c r="AD475" s="79"/>
      <c r="AE475" s="78"/>
      <c r="AF475" s="64">
        <f t="shared" si="1050"/>
        <v>0</v>
      </c>
      <c r="AG475" s="79"/>
      <c r="AH475" s="78"/>
      <c r="AI475" s="64">
        <f t="shared" si="1051"/>
        <v>0</v>
      </c>
      <c r="AJ475" s="79"/>
      <c r="AK475" s="78"/>
      <c r="AL475" s="64">
        <f t="shared" si="1052"/>
        <v>0</v>
      </c>
      <c r="AM475" s="79"/>
      <c r="AN475" s="78"/>
      <c r="AO475" s="64">
        <f t="shared" si="1053"/>
        <v>0</v>
      </c>
      <c r="AP475" s="79"/>
      <c r="AQ475" s="78"/>
      <c r="AR475" s="64">
        <f t="shared" si="1054"/>
        <v>0</v>
      </c>
      <c r="AS475" s="79"/>
      <c r="AT475" s="78"/>
      <c r="AU475" s="64">
        <f t="shared" si="1055"/>
        <v>0</v>
      </c>
      <c r="AV475" s="79"/>
      <c r="AW475" s="78"/>
      <c r="AX475" s="64">
        <f t="shared" si="1056"/>
        <v>0</v>
      </c>
      <c r="AY475" s="79"/>
      <c r="AZ475" s="76"/>
      <c r="BA475" s="68" t="s">
        <v>40</v>
      </c>
    </row>
    <row r="476" spans="1:53" ht="15" customHeight="1">
      <c r="A476" s="738"/>
      <c r="B476" s="734"/>
      <c r="C476" s="735"/>
      <c r="D476" s="736"/>
      <c r="E476" s="740"/>
      <c r="F476" s="75" t="s">
        <v>42</v>
      </c>
      <c r="G476" s="78">
        <v>9000</v>
      </c>
      <c r="H476" s="64">
        <v>0</v>
      </c>
      <c r="I476" s="79">
        <v>9000</v>
      </c>
      <c r="J476" s="78"/>
      <c r="K476" s="64">
        <f t="shared" si="1043"/>
        <v>0</v>
      </c>
      <c r="L476" s="79"/>
      <c r="M476" s="78"/>
      <c r="N476" s="64">
        <f t="shared" si="1044"/>
        <v>0</v>
      </c>
      <c r="O476" s="79"/>
      <c r="P476" s="78"/>
      <c r="Q476" s="64">
        <f t="shared" si="1045"/>
        <v>0</v>
      </c>
      <c r="R476" s="79"/>
      <c r="S476" s="78"/>
      <c r="T476" s="64">
        <f t="shared" si="1046"/>
        <v>0</v>
      </c>
      <c r="U476" s="79"/>
      <c r="V476" s="78"/>
      <c r="W476" s="64">
        <f t="shared" si="1047"/>
        <v>0</v>
      </c>
      <c r="X476" s="93"/>
      <c r="Y476" s="78"/>
      <c r="Z476" s="64">
        <f t="shared" si="1048"/>
        <v>0</v>
      </c>
      <c r="AA476" s="79"/>
      <c r="AB476" s="78"/>
      <c r="AC476" s="64">
        <f t="shared" si="1049"/>
        <v>0</v>
      </c>
      <c r="AD476" s="79"/>
      <c r="AE476" s="78"/>
      <c r="AF476" s="64">
        <f t="shared" si="1050"/>
        <v>0</v>
      </c>
      <c r="AG476" s="79"/>
      <c r="AH476" s="78"/>
      <c r="AI476" s="64">
        <f t="shared" si="1051"/>
        <v>0</v>
      </c>
      <c r="AJ476" s="79"/>
      <c r="AK476" s="78"/>
      <c r="AL476" s="64">
        <f t="shared" si="1052"/>
        <v>0</v>
      </c>
      <c r="AM476" s="79"/>
      <c r="AN476" s="78"/>
      <c r="AO476" s="64">
        <f t="shared" si="1053"/>
        <v>0</v>
      </c>
      <c r="AP476" s="79"/>
      <c r="AQ476" s="78"/>
      <c r="AR476" s="64">
        <f t="shared" si="1054"/>
        <v>0</v>
      </c>
      <c r="AS476" s="79"/>
      <c r="AT476" s="78"/>
      <c r="AU476" s="64">
        <f t="shared" si="1055"/>
        <v>0</v>
      </c>
      <c r="AV476" s="79"/>
      <c r="AW476" s="78"/>
      <c r="AX476" s="64">
        <f t="shared" si="1056"/>
        <v>0</v>
      </c>
      <c r="AY476" s="79"/>
      <c r="AZ476" s="76"/>
      <c r="BA476" s="67">
        <f>SUM(I471:I476,L471:L476,O471:O476,R471:R476,U471:U476,X471:X476,AA471:AA476,AD471:AD476,AG471:AG476,AJ471:AJ476,AM471:AM476,AP471:AP476,AS471:AS476)</f>
        <v>9000</v>
      </c>
    </row>
    <row r="477" spans="1:53" ht="15" customHeight="1">
      <c r="A477" s="477" t="s">
        <v>24</v>
      </c>
      <c r="B477" s="467" t="s">
        <v>20</v>
      </c>
      <c r="C477" s="467" t="s">
        <v>21</v>
      </c>
      <c r="D477" s="467" t="s">
        <v>212</v>
      </c>
      <c r="E477" s="467" t="s">
        <v>23</v>
      </c>
      <c r="F477" s="480" t="s">
        <v>25</v>
      </c>
      <c r="G477" s="459" t="s">
        <v>26</v>
      </c>
      <c r="H477" s="449" t="s">
        <v>27</v>
      </c>
      <c r="I477" s="451" t="s">
        <v>28</v>
      </c>
      <c r="J477" s="459" t="s">
        <v>26</v>
      </c>
      <c r="K477" s="449" t="s">
        <v>27</v>
      </c>
      <c r="L477" s="451" t="s">
        <v>28</v>
      </c>
      <c r="M477" s="459" t="s">
        <v>26</v>
      </c>
      <c r="N477" s="449" t="s">
        <v>27</v>
      </c>
      <c r="O477" s="451" t="s">
        <v>28</v>
      </c>
      <c r="P477" s="459" t="s">
        <v>26</v>
      </c>
      <c r="Q477" s="449" t="s">
        <v>27</v>
      </c>
      <c r="R477" s="451" t="s">
        <v>28</v>
      </c>
      <c r="S477" s="459" t="s">
        <v>26</v>
      </c>
      <c r="T477" s="449" t="s">
        <v>27</v>
      </c>
      <c r="U477" s="451" t="s">
        <v>28</v>
      </c>
      <c r="V477" s="459" t="s">
        <v>26</v>
      </c>
      <c r="W477" s="449" t="s">
        <v>27</v>
      </c>
      <c r="X477" s="473" t="s">
        <v>28</v>
      </c>
      <c r="Y477" s="459" t="s">
        <v>26</v>
      </c>
      <c r="Z477" s="449" t="s">
        <v>27</v>
      </c>
      <c r="AA477" s="451" t="s">
        <v>28</v>
      </c>
      <c r="AB477" s="459" t="s">
        <v>26</v>
      </c>
      <c r="AC477" s="449" t="s">
        <v>27</v>
      </c>
      <c r="AD477" s="451" t="s">
        <v>28</v>
      </c>
      <c r="AE477" s="459" t="s">
        <v>26</v>
      </c>
      <c r="AF477" s="449" t="s">
        <v>27</v>
      </c>
      <c r="AG477" s="451" t="s">
        <v>28</v>
      </c>
      <c r="AH477" s="459" t="s">
        <v>26</v>
      </c>
      <c r="AI477" s="449" t="s">
        <v>27</v>
      </c>
      <c r="AJ477" s="451" t="s">
        <v>28</v>
      </c>
      <c r="AK477" s="459" t="s">
        <v>26</v>
      </c>
      <c r="AL477" s="449" t="s">
        <v>27</v>
      </c>
      <c r="AM477" s="451" t="s">
        <v>28</v>
      </c>
      <c r="AN477" s="459" t="s">
        <v>26</v>
      </c>
      <c r="AO477" s="449" t="s">
        <v>27</v>
      </c>
      <c r="AP477" s="451" t="s">
        <v>28</v>
      </c>
      <c r="AQ477" s="459" t="s">
        <v>26</v>
      </c>
      <c r="AR477" s="449" t="s">
        <v>27</v>
      </c>
      <c r="AS477" s="451" t="s">
        <v>28</v>
      </c>
      <c r="AT477" s="459" t="s">
        <v>26</v>
      </c>
      <c r="AU477" s="449" t="s">
        <v>27</v>
      </c>
      <c r="AV477" s="451" t="s">
        <v>28</v>
      </c>
      <c r="AW477" s="459" t="s">
        <v>26</v>
      </c>
      <c r="AX477" s="449" t="s">
        <v>27</v>
      </c>
      <c r="AY477" s="451" t="s">
        <v>28</v>
      </c>
      <c r="AZ477" s="475" t="s">
        <v>26</v>
      </c>
      <c r="BA477" s="482" t="s">
        <v>29</v>
      </c>
    </row>
    <row r="478" spans="1:53" ht="15" customHeight="1">
      <c r="A478" s="626" t="s">
        <v>261</v>
      </c>
      <c r="B478" s="610" t="s">
        <v>469</v>
      </c>
      <c r="C478" s="612">
        <v>1877</v>
      </c>
      <c r="D478" s="624" t="s">
        <v>470</v>
      </c>
      <c r="E478" s="628" t="s">
        <v>471</v>
      </c>
      <c r="F478" s="75" t="s">
        <v>33</v>
      </c>
      <c r="G478" s="78"/>
      <c r="H478" s="64">
        <f t="shared" ref="H478:H483" si="1057">G478-I478</f>
        <v>0</v>
      </c>
      <c r="I478" s="79"/>
      <c r="J478" s="78"/>
      <c r="K478" s="64">
        <f t="shared" ref="K478:K483" si="1058">J478-L478</f>
        <v>0</v>
      </c>
      <c r="L478" s="79"/>
      <c r="M478" s="78"/>
      <c r="N478" s="64">
        <f t="shared" ref="N478:N483" si="1059">M478-O478</f>
        <v>0</v>
      </c>
      <c r="O478" s="79"/>
      <c r="P478" s="78"/>
      <c r="Q478" s="64">
        <f t="shared" ref="Q478:Q483" si="1060">P478-R478</f>
        <v>0</v>
      </c>
      <c r="R478" s="79"/>
      <c r="S478" s="78"/>
      <c r="T478" s="64">
        <f t="shared" ref="T478:T483" si="1061">S478-U478</f>
        <v>0</v>
      </c>
      <c r="U478" s="79"/>
      <c r="V478" s="78"/>
      <c r="W478" s="64">
        <f t="shared" ref="W478:W483" si="1062">V478-X478</f>
        <v>0</v>
      </c>
      <c r="X478" s="93"/>
      <c r="Y478" s="78"/>
      <c r="Z478" s="64">
        <f t="shared" ref="Z478:Z483" si="1063">Y478-AA478</f>
        <v>0</v>
      </c>
      <c r="AA478" s="79"/>
      <c r="AB478" s="78"/>
      <c r="AC478" s="64">
        <f t="shared" ref="AC478:AC483" si="1064">AB478-AD478</f>
        <v>0</v>
      </c>
      <c r="AD478" s="79"/>
      <c r="AE478" s="78"/>
      <c r="AF478" s="64">
        <f t="shared" ref="AF478:AF483" si="1065">AE478-AG478</f>
        <v>0</v>
      </c>
      <c r="AG478" s="79"/>
      <c r="AH478" s="78"/>
      <c r="AI478" s="64">
        <f t="shared" ref="AI478:AI483" si="1066">AH478-AJ478</f>
        <v>0</v>
      </c>
      <c r="AJ478" s="79"/>
      <c r="AK478" s="78"/>
      <c r="AL478" s="64">
        <f t="shared" ref="AL478:AL483" si="1067">AK478-AM478</f>
        <v>0</v>
      </c>
      <c r="AM478" s="79"/>
      <c r="AN478" s="78"/>
      <c r="AO478" s="64">
        <f t="shared" ref="AO478:AO483" si="1068">AN478-AP478</f>
        <v>0</v>
      </c>
      <c r="AP478" s="79"/>
      <c r="AQ478" s="78"/>
      <c r="AR478" s="64">
        <f t="shared" ref="AR478:AR483" si="1069">AQ478-AS478</f>
        <v>0</v>
      </c>
      <c r="AS478" s="79"/>
      <c r="AT478" s="78"/>
      <c r="AU478" s="64">
        <f t="shared" ref="AU478:AU483" si="1070">AT478-AV478</f>
        <v>0</v>
      </c>
      <c r="AV478" s="79"/>
      <c r="AW478" s="78"/>
      <c r="AX478" s="64">
        <f t="shared" ref="AX478:AX483" si="1071">AW478-AY478</f>
        <v>0</v>
      </c>
      <c r="AY478" s="79"/>
      <c r="AZ478" s="76"/>
      <c r="BA478" s="66" t="s">
        <v>34</v>
      </c>
    </row>
    <row r="479" spans="1:53">
      <c r="A479" s="627"/>
      <c r="B479" s="611"/>
      <c r="C479" s="613"/>
      <c r="D479" s="625"/>
      <c r="E479" s="629"/>
      <c r="F479" s="75" t="s">
        <v>35</v>
      </c>
      <c r="G479" s="78"/>
      <c r="H479" s="64">
        <f t="shared" si="1057"/>
        <v>0</v>
      </c>
      <c r="I479" s="79"/>
      <c r="J479" s="78"/>
      <c r="K479" s="64">
        <f t="shared" si="1058"/>
        <v>0</v>
      </c>
      <c r="L479" s="79"/>
      <c r="M479" s="78"/>
      <c r="N479" s="64">
        <f t="shared" si="1059"/>
        <v>0</v>
      </c>
      <c r="O479" s="79"/>
      <c r="P479" s="78"/>
      <c r="Q479" s="64">
        <f t="shared" si="1060"/>
        <v>0</v>
      </c>
      <c r="R479" s="79"/>
      <c r="S479" s="78"/>
      <c r="T479" s="64">
        <f t="shared" si="1061"/>
        <v>0</v>
      </c>
      <c r="U479" s="79"/>
      <c r="V479" s="78"/>
      <c r="W479" s="64">
        <f t="shared" si="1062"/>
        <v>0</v>
      </c>
      <c r="X479" s="93"/>
      <c r="Y479" s="78"/>
      <c r="Z479" s="64">
        <f t="shared" si="1063"/>
        <v>0</v>
      </c>
      <c r="AA479" s="79"/>
      <c r="AB479" s="78"/>
      <c r="AC479" s="64">
        <f t="shared" si="1064"/>
        <v>0</v>
      </c>
      <c r="AD479" s="79"/>
      <c r="AE479" s="78"/>
      <c r="AF479" s="64">
        <f t="shared" si="1065"/>
        <v>0</v>
      </c>
      <c r="AG479" s="79"/>
      <c r="AH479" s="78"/>
      <c r="AI479" s="64">
        <f t="shared" si="1066"/>
        <v>0</v>
      </c>
      <c r="AJ479" s="79"/>
      <c r="AK479" s="78"/>
      <c r="AL479" s="64">
        <f t="shared" si="1067"/>
        <v>0</v>
      </c>
      <c r="AM479" s="79"/>
      <c r="AN479" s="78"/>
      <c r="AO479" s="64">
        <f t="shared" si="1068"/>
        <v>0</v>
      </c>
      <c r="AP479" s="79"/>
      <c r="AQ479" s="78"/>
      <c r="AR479" s="64">
        <f t="shared" si="1069"/>
        <v>0</v>
      </c>
      <c r="AS479" s="79"/>
      <c r="AT479" s="78"/>
      <c r="AU479" s="64">
        <f t="shared" si="1070"/>
        <v>0</v>
      </c>
      <c r="AV479" s="79"/>
      <c r="AW479" s="78"/>
      <c r="AX479" s="64">
        <f t="shared" si="1071"/>
        <v>0</v>
      </c>
      <c r="AY479" s="79"/>
      <c r="AZ479" s="76"/>
      <c r="BA479" s="67">
        <f>SUM(G478:G483,J478:J483,M478:M483,P478:P483,S478:S483,V478:V483,Y478:Y483,AB478:AB483,AE478:AE483,AH478:AH483,AK478:AK483,AZ478:AZ483,AN478:AN483,AQ478:AQ483)</f>
        <v>4377500</v>
      </c>
    </row>
    <row r="480" spans="1:53">
      <c r="A480" s="627"/>
      <c r="B480" s="611"/>
      <c r="C480" s="613"/>
      <c r="D480" s="625"/>
      <c r="E480" s="629"/>
      <c r="F480" s="75" t="s">
        <v>36</v>
      </c>
      <c r="G480" s="78"/>
      <c r="H480" s="64">
        <f t="shared" si="1057"/>
        <v>0</v>
      </c>
      <c r="I480" s="79"/>
      <c r="J480" s="78">
        <v>120000</v>
      </c>
      <c r="K480" s="64">
        <f t="shared" si="1058"/>
        <v>0</v>
      </c>
      <c r="L480" s="79">
        <v>120000</v>
      </c>
      <c r="M480" s="78"/>
      <c r="N480" s="64">
        <f t="shared" si="1059"/>
        <v>0</v>
      </c>
      <c r="O480" s="79"/>
      <c r="P480" s="78">
        <v>20000</v>
      </c>
      <c r="Q480" s="64">
        <f t="shared" si="1060"/>
        <v>0</v>
      </c>
      <c r="R480" s="79">
        <v>20000</v>
      </c>
      <c r="S480" s="78"/>
      <c r="T480" s="64">
        <f t="shared" si="1061"/>
        <v>0</v>
      </c>
      <c r="U480" s="79"/>
      <c r="V480" s="78"/>
      <c r="W480" s="64">
        <f t="shared" si="1062"/>
        <v>0</v>
      </c>
      <c r="X480" s="93"/>
      <c r="Y480" s="78"/>
      <c r="Z480" s="64">
        <f t="shared" si="1063"/>
        <v>0</v>
      </c>
      <c r="AA480" s="79"/>
      <c r="AB480" s="78"/>
      <c r="AC480" s="64">
        <f t="shared" si="1064"/>
        <v>0</v>
      </c>
      <c r="AD480" s="79"/>
      <c r="AE480" s="78"/>
      <c r="AF480" s="64">
        <f t="shared" si="1065"/>
        <v>0</v>
      </c>
      <c r="AG480" s="79"/>
      <c r="AH480" s="78"/>
      <c r="AI480" s="64">
        <f t="shared" si="1066"/>
        <v>0</v>
      </c>
      <c r="AJ480" s="79"/>
      <c r="AK480" s="78"/>
      <c r="AL480" s="64">
        <f t="shared" si="1067"/>
        <v>0</v>
      </c>
      <c r="AM480" s="79"/>
      <c r="AN480" s="78"/>
      <c r="AO480" s="64">
        <f t="shared" si="1068"/>
        <v>0</v>
      </c>
      <c r="AP480" s="79"/>
      <c r="AQ480" s="78"/>
      <c r="AR480" s="64">
        <f t="shared" si="1069"/>
        <v>0</v>
      </c>
      <c r="AS480" s="79"/>
      <c r="AT480" s="78"/>
      <c r="AU480" s="64">
        <f t="shared" si="1070"/>
        <v>0</v>
      </c>
      <c r="AV480" s="79"/>
      <c r="AW480" s="78"/>
      <c r="AX480" s="64">
        <f t="shared" si="1071"/>
        <v>0</v>
      </c>
      <c r="AY480" s="79"/>
      <c r="AZ480" s="76"/>
      <c r="BA480" s="68" t="s">
        <v>37</v>
      </c>
    </row>
    <row r="481" spans="1:53">
      <c r="A481" s="627"/>
      <c r="B481" s="611"/>
      <c r="C481" s="613"/>
      <c r="D481" s="625"/>
      <c r="E481" s="629"/>
      <c r="F481" s="75" t="s">
        <v>38</v>
      </c>
      <c r="G481" s="78"/>
      <c r="H481" s="64">
        <f t="shared" si="1057"/>
        <v>0</v>
      </c>
      <c r="I481" s="79"/>
      <c r="J481" s="78"/>
      <c r="K481" s="64">
        <f t="shared" si="1058"/>
        <v>0</v>
      </c>
      <c r="L481" s="79"/>
      <c r="M481" s="78">
        <v>100000</v>
      </c>
      <c r="N481" s="64">
        <f t="shared" si="1059"/>
        <v>12000</v>
      </c>
      <c r="O481" s="79">
        <v>88000</v>
      </c>
      <c r="P481" s="78"/>
      <c r="Q481" s="64">
        <f t="shared" si="1060"/>
        <v>0</v>
      </c>
      <c r="R481" s="79"/>
      <c r="S481" s="78"/>
      <c r="T481" s="64">
        <f t="shared" si="1061"/>
        <v>0</v>
      </c>
      <c r="U481" s="79"/>
      <c r="V481" s="78"/>
      <c r="W481" s="64">
        <f t="shared" si="1062"/>
        <v>0</v>
      </c>
      <c r="X481" s="93"/>
      <c r="Y481" s="78"/>
      <c r="Z481" s="64">
        <f t="shared" si="1063"/>
        <v>0</v>
      </c>
      <c r="AA481" s="79"/>
      <c r="AB481" s="78"/>
      <c r="AC481" s="64">
        <f t="shared" si="1064"/>
        <v>0</v>
      </c>
      <c r="AD481" s="79"/>
      <c r="AE481" s="78"/>
      <c r="AF481" s="64">
        <f t="shared" si="1065"/>
        <v>0</v>
      </c>
      <c r="AG481" s="79"/>
      <c r="AH481" s="78"/>
      <c r="AI481" s="64">
        <f t="shared" si="1066"/>
        <v>0</v>
      </c>
      <c r="AJ481" s="79"/>
      <c r="AK481" s="78"/>
      <c r="AL481" s="64">
        <f t="shared" si="1067"/>
        <v>0</v>
      </c>
      <c r="AM481" s="79"/>
      <c r="AN481" s="78"/>
      <c r="AO481" s="64">
        <f t="shared" si="1068"/>
        <v>0</v>
      </c>
      <c r="AP481" s="79"/>
      <c r="AQ481" s="78"/>
      <c r="AR481" s="64">
        <f t="shared" si="1069"/>
        <v>0</v>
      </c>
      <c r="AS481" s="79"/>
      <c r="AT481" s="78"/>
      <c r="AU481" s="64">
        <f t="shared" si="1070"/>
        <v>0</v>
      </c>
      <c r="AV481" s="79"/>
      <c r="AW481" s="78"/>
      <c r="AX481" s="64">
        <f t="shared" si="1071"/>
        <v>0</v>
      </c>
      <c r="AY481" s="79"/>
      <c r="AZ481" s="76"/>
      <c r="BA481" s="67">
        <f>SUM(H478:H483,K478:K483,N478:N483,Q478:Q483,T478:T483,W478:W483,Z478:Z483,AC478:AC483,AF478:AF483,AI478:AI483,AL478:AL483,AO478:AO483,AR478:AR483)</f>
        <v>12000</v>
      </c>
    </row>
    <row r="482" spans="1:53">
      <c r="A482" s="627"/>
      <c r="B482" s="611"/>
      <c r="C482" s="613"/>
      <c r="D482" s="625"/>
      <c r="E482" s="629"/>
      <c r="F482" s="75" t="s">
        <v>39</v>
      </c>
      <c r="G482" s="78"/>
      <c r="H482" s="64">
        <f t="shared" si="1057"/>
        <v>0</v>
      </c>
      <c r="I482" s="79"/>
      <c r="J482" s="78"/>
      <c r="K482" s="64">
        <f t="shared" si="1058"/>
        <v>0</v>
      </c>
      <c r="L482" s="79"/>
      <c r="M482" s="78"/>
      <c r="N482" s="64">
        <f t="shared" si="1059"/>
        <v>0</v>
      </c>
      <c r="O482" s="79"/>
      <c r="P482" s="78">
        <v>276000</v>
      </c>
      <c r="Q482" s="64">
        <f t="shared" si="1060"/>
        <v>0</v>
      </c>
      <c r="R482" s="79">
        <v>276000</v>
      </c>
      <c r="S482" s="78"/>
      <c r="T482" s="64">
        <f t="shared" si="1061"/>
        <v>0</v>
      </c>
      <c r="U482" s="79"/>
      <c r="V482" s="78">
        <v>24500</v>
      </c>
      <c r="W482" s="64">
        <f t="shared" si="1062"/>
        <v>0</v>
      </c>
      <c r="X482" s="79">
        <v>24500</v>
      </c>
      <c r="Y482" s="145">
        <v>37000</v>
      </c>
      <c r="Z482" s="64">
        <f t="shared" si="1063"/>
        <v>0</v>
      </c>
      <c r="AA482" s="176">
        <v>37000</v>
      </c>
      <c r="AB482" s="78"/>
      <c r="AC482" s="64">
        <f t="shared" si="1064"/>
        <v>0</v>
      </c>
      <c r="AD482" s="79"/>
      <c r="AE482" s="78"/>
      <c r="AF482" s="64">
        <f t="shared" si="1065"/>
        <v>0</v>
      </c>
      <c r="AG482" s="79"/>
      <c r="AH482" s="78"/>
      <c r="AI482" s="64">
        <f t="shared" si="1066"/>
        <v>0</v>
      </c>
      <c r="AJ482" s="79"/>
      <c r="AK482" s="78"/>
      <c r="AL482" s="64">
        <f t="shared" si="1067"/>
        <v>0</v>
      </c>
      <c r="AM482" s="79"/>
      <c r="AN482" s="78"/>
      <c r="AO482" s="64">
        <f t="shared" si="1068"/>
        <v>0</v>
      </c>
      <c r="AP482" s="79"/>
      <c r="AQ482" s="78"/>
      <c r="AR482" s="64">
        <f t="shared" si="1069"/>
        <v>0</v>
      </c>
      <c r="AS482" s="79"/>
      <c r="AT482" s="78"/>
      <c r="AU482" s="64">
        <f t="shared" si="1070"/>
        <v>0</v>
      </c>
      <c r="AV482" s="79"/>
      <c r="AW482" s="78"/>
      <c r="AX482" s="64">
        <f t="shared" si="1071"/>
        <v>0</v>
      </c>
      <c r="AY482" s="79"/>
      <c r="AZ482" s="76"/>
      <c r="BA482" s="68" t="s">
        <v>40</v>
      </c>
    </row>
    <row r="483" spans="1:53">
      <c r="A483" s="738"/>
      <c r="B483" s="734"/>
      <c r="C483" s="735"/>
      <c r="D483" s="739"/>
      <c r="E483" s="740"/>
      <c r="F483" s="75" t="s">
        <v>42</v>
      </c>
      <c r="G483" s="78"/>
      <c r="H483" s="64">
        <f t="shared" si="1057"/>
        <v>0</v>
      </c>
      <c r="I483" s="79"/>
      <c r="J483" s="78"/>
      <c r="K483" s="64">
        <f t="shared" si="1058"/>
        <v>0</v>
      </c>
      <c r="L483" s="79"/>
      <c r="M483" s="78"/>
      <c r="N483" s="64">
        <f t="shared" si="1059"/>
        <v>0</v>
      </c>
      <c r="O483" s="79"/>
      <c r="P483" s="78"/>
      <c r="Q483" s="64">
        <f t="shared" si="1060"/>
        <v>0</v>
      </c>
      <c r="R483" s="79"/>
      <c r="S483" s="78"/>
      <c r="T483" s="64">
        <f t="shared" si="1061"/>
        <v>0</v>
      </c>
      <c r="U483" s="79"/>
      <c r="V483" s="78"/>
      <c r="W483" s="64">
        <f t="shared" si="1062"/>
        <v>0</v>
      </c>
      <c r="X483" s="93"/>
      <c r="Y483" s="145">
        <v>3800000</v>
      </c>
      <c r="Z483" s="64">
        <f t="shared" si="1063"/>
        <v>0</v>
      </c>
      <c r="AA483" s="147">
        <v>3800000</v>
      </c>
      <c r="AB483" s="78"/>
      <c r="AC483" s="64">
        <f t="shared" si="1064"/>
        <v>0</v>
      </c>
      <c r="AD483" s="79"/>
      <c r="AE483" s="78"/>
      <c r="AF483" s="64">
        <f t="shared" si="1065"/>
        <v>0</v>
      </c>
      <c r="AG483" s="79"/>
      <c r="AH483" s="78"/>
      <c r="AI483" s="64">
        <f t="shared" si="1066"/>
        <v>0</v>
      </c>
      <c r="AJ483" s="79"/>
      <c r="AK483" s="78"/>
      <c r="AL483" s="64">
        <f t="shared" si="1067"/>
        <v>0</v>
      </c>
      <c r="AM483" s="79"/>
      <c r="AN483" s="78"/>
      <c r="AO483" s="64">
        <f t="shared" si="1068"/>
        <v>0</v>
      </c>
      <c r="AP483" s="79"/>
      <c r="AQ483" s="78"/>
      <c r="AR483" s="64">
        <f t="shared" si="1069"/>
        <v>0</v>
      </c>
      <c r="AS483" s="79"/>
      <c r="AT483" s="78"/>
      <c r="AU483" s="64">
        <f t="shared" si="1070"/>
        <v>0</v>
      </c>
      <c r="AV483" s="79"/>
      <c r="AW483" s="78"/>
      <c r="AX483" s="64">
        <f t="shared" si="1071"/>
        <v>0</v>
      </c>
      <c r="AY483" s="79"/>
      <c r="AZ483" s="76"/>
      <c r="BA483" s="67">
        <f>SUM(I478:I483,L478:L483,O478:O483,R478:R483,U478:U483,X478:X483,AA478:AA483,AD478:AD483,AG478:AG483,AJ478:AJ483,AM478:AM483,AP478:AP483,AS478:AS483)</f>
        <v>4365500</v>
      </c>
    </row>
    <row r="484" spans="1:53" ht="15" customHeight="1">
      <c r="A484" s="477" t="s">
        <v>24</v>
      </c>
      <c r="B484" s="467" t="s">
        <v>20</v>
      </c>
      <c r="C484" s="467" t="s">
        <v>21</v>
      </c>
      <c r="D484" s="467" t="s">
        <v>212</v>
      </c>
      <c r="E484" s="467" t="s">
        <v>23</v>
      </c>
      <c r="F484" s="480" t="s">
        <v>25</v>
      </c>
      <c r="G484" s="459" t="s">
        <v>26</v>
      </c>
      <c r="H484" s="449" t="s">
        <v>27</v>
      </c>
      <c r="I484" s="451" t="s">
        <v>28</v>
      </c>
      <c r="J484" s="459" t="s">
        <v>26</v>
      </c>
      <c r="K484" s="449" t="s">
        <v>27</v>
      </c>
      <c r="L484" s="451" t="s">
        <v>28</v>
      </c>
      <c r="M484" s="459" t="s">
        <v>26</v>
      </c>
      <c r="N484" s="449" t="s">
        <v>27</v>
      </c>
      <c r="O484" s="451" t="s">
        <v>28</v>
      </c>
      <c r="P484" s="459" t="s">
        <v>26</v>
      </c>
      <c r="Q484" s="449" t="s">
        <v>27</v>
      </c>
      <c r="R484" s="451" t="s">
        <v>28</v>
      </c>
      <c r="S484" s="459" t="s">
        <v>26</v>
      </c>
      <c r="T484" s="449" t="s">
        <v>27</v>
      </c>
      <c r="U484" s="451" t="s">
        <v>28</v>
      </c>
      <c r="V484" s="459" t="s">
        <v>26</v>
      </c>
      <c r="W484" s="449" t="s">
        <v>27</v>
      </c>
      <c r="X484" s="473" t="s">
        <v>28</v>
      </c>
      <c r="Y484" s="459" t="s">
        <v>26</v>
      </c>
      <c r="Z484" s="449" t="s">
        <v>27</v>
      </c>
      <c r="AA484" s="451" t="s">
        <v>28</v>
      </c>
      <c r="AB484" s="459" t="s">
        <v>26</v>
      </c>
      <c r="AC484" s="449" t="s">
        <v>27</v>
      </c>
      <c r="AD484" s="451" t="s">
        <v>28</v>
      </c>
      <c r="AE484" s="459" t="s">
        <v>26</v>
      </c>
      <c r="AF484" s="449" t="s">
        <v>27</v>
      </c>
      <c r="AG484" s="451" t="s">
        <v>28</v>
      </c>
      <c r="AH484" s="459" t="s">
        <v>26</v>
      </c>
      <c r="AI484" s="449" t="s">
        <v>27</v>
      </c>
      <c r="AJ484" s="451" t="s">
        <v>28</v>
      </c>
      <c r="AK484" s="459" t="s">
        <v>26</v>
      </c>
      <c r="AL484" s="449" t="s">
        <v>27</v>
      </c>
      <c r="AM484" s="451" t="s">
        <v>28</v>
      </c>
      <c r="AN484" s="459" t="s">
        <v>26</v>
      </c>
      <c r="AO484" s="449" t="s">
        <v>27</v>
      </c>
      <c r="AP484" s="451" t="s">
        <v>28</v>
      </c>
      <c r="AQ484" s="459" t="s">
        <v>26</v>
      </c>
      <c r="AR484" s="449" t="s">
        <v>27</v>
      </c>
      <c r="AS484" s="451" t="s">
        <v>28</v>
      </c>
      <c r="AT484" s="459" t="s">
        <v>26</v>
      </c>
      <c r="AU484" s="449" t="s">
        <v>27</v>
      </c>
      <c r="AV484" s="451" t="s">
        <v>28</v>
      </c>
      <c r="AW484" s="459" t="s">
        <v>26</v>
      </c>
      <c r="AX484" s="449" t="s">
        <v>27</v>
      </c>
      <c r="AY484" s="451" t="s">
        <v>28</v>
      </c>
      <c r="AZ484" s="475" t="s">
        <v>26</v>
      </c>
      <c r="BA484" s="482" t="s">
        <v>29</v>
      </c>
    </row>
    <row r="485" spans="1:53" ht="15" customHeight="1">
      <c r="A485" s="626" t="s">
        <v>261</v>
      </c>
      <c r="B485" s="610" t="s">
        <v>472</v>
      </c>
      <c r="C485" s="612">
        <v>2981</v>
      </c>
      <c r="D485" s="624" t="s">
        <v>473</v>
      </c>
      <c r="E485" s="628" t="s">
        <v>474</v>
      </c>
      <c r="F485" s="75" t="s">
        <v>33</v>
      </c>
      <c r="G485" s="78"/>
      <c r="H485" s="64">
        <f t="shared" ref="H485:H490" si="1072">G485-I485</f>
        <v>0</v>
      </c>
      <c r="I485" s="79"/>
      <c r="J485" s="78"/>
      <c r="K485" s="64">
        <f t="shared" ref="K485:K490" si="1073">J485-L485</f>
        <v>0</v>
      </c>
      <c r="L485" s="79"/>
      <c r="M485" s="78"/>
      <c r="N485" s="64">
        <f t="shared" ref="N485:N490" si="1074">M485-O485</f>
        <v>0</v>
      </c>
      <c r="O485" s="79"/>
      <c r="P485" s="78"/>
      <c r="Q485" s="64">
        <f t="shared" ref="Q485:Q490" si="1075">P485-R485</f>
        <v>0</v>
      </c>
      <c r="R485" s="79"/>
      <c r="S485" s="78"/>
      <c r="T485" s="64">
        <f t="shared" ref="T485:T490" si="1076">S485-U485</f>
        <v>0</v>
      </c>
      <c r="U485" s="79"/>
      <c r="V485" s="78"/>
      <c r="W485" s="64">
        <f t="shared" ref="W485:W490" si="1077">V485-X485</f>
        <v>0</v>
      </c>
      <c r="X485" s="93"/>
      <c r="Y485" s="78"/>
      <c r="Z485" s="64">
        <f t="shared" ref="Z485:Z490" si="1078">Y485-AA485</f>
        <v>0</v>
      </c>
      <c r="AA485" s="79"/>
      <c r="AB485" s="78"/>
      <c r="AC485" s="64">
        <f t="shared" ref="AC485:AC490" si="1079">AB485-AD485</f>
        <v>0</v>
      </c>
      <c r="AD485" s="79"/>
      <c r="AE485" s="78"/>
      <c r="AF485" s="64">
        <f t="shared" ref="AF485:AF490" si="1080">AE485-AG485</f>
        <v>0</v>
      </c>
      <c r="AG485" s="79"/>
      <c r="AH485" s="78"/>
      <c r="AI485" s="64">
        <f t="shared" ref="AI485:AI490" si="1081">AH485-AJ485</f>
        <v>0</v>
      </c>
      <c r="AJ485" s="79"/>
      <c r="AK485" s="78"/>
      <c r="AL485" s="64">
        <f t="shared" ref="AL485:AL490" si="1082">AK485-AM485</f>
        <v>0</v>
      </c>
      <c r="AM485" s="79"/>
      <c r="AN485" s="78"/>
      <c r="AO485" s="64">
        <f t="shared" ref="AO485:AO490" si="1083">AN485-AP485</f>
        <v>0</v>
      </c>
      <c r="AP485" s="79"/>
      <c r="AQ485" s="78"/>
      <c r="AR485" s="64">
        <f t="shared" ref="AR485:AR490" si="1084">AQ485-AS485</f>
        <v>0</v>
      </c>
      <c r="AS485" s="79"/>
      <c r="AT485" s="78"/>
      <c r="AU485" s="64">
        <f t="shared" ref="AU485:AU488" si="1085">AT485-AV485</f>
        <v>0</v>
      </c>
      <c r="AV485" s="79"/>
      <c r="AW485" s="78"/>
      <c r="AX485" s="64">
        <f t="shared" ref="AX485:AX488" si="1086">AW485-AY485</f>
        <v>0</v>
      </c>
      <c r="AY485" s="79"/>
      <c r="AZ485" s="76"/>
      <c r="BA485" s="66" t="s">
        <v>34</v>
      </c>
    </row>
    <row r="486" spans="1:53">
      <c r="A486" s="627"/>
      <c r="B486" s="611"/>
      <c r="C486" s="613"/>
      <c r="D486" s="625"/>
      <c r="E486" s="629"/>
      <c r="F486" s="75" t="s">
        <v>35</v>
      </c>
      <c r="G486" s="78"/>
      <c r="H486" s="64">
        <f t="shared" si="1072"/>
        <v>0</v>
      </c>
      <c r="I486" s="79"/>
      <c r="J486" s="78"/>
      <c r="K486" s="64">
        <f t="shared" si="1073"/>
        <v>0</v>
      </c>
      <c r="L486" s="79"/>
      <c r="M486" s="78"/>
      <c r="N486" s="64">
        <f t="shared" si="1074"/>
        <v>0</v>
      </c>
      <c r="O486" s="79"/>
      <c r="P486" s="78"/>
      <c r="Q486" s="64">
        <f t="shared" si="1075"/>
        <v>0</v>
      </c>
      <c r="R486" s="79"/>
      <c r="S486" s="78"/>
      <c r="T486" s="64">
        <f t="shared" si="1076"/>
        <v>0</v>
      </c>
      <c r="U486" s="79"/>
      <c r="V486" s="78"/>
      <c r="W486" s="64">
        <f t="shared" si="1077"/>
        <v>0</v>
      </c>
      <c r="X486" s="93"/>
      <c r="Y486" s="78"/>
      <c r="Z486" s="64">
        <f t="shared" si="1078"/>
        <v>0</v>
      </c>
      <c r="AA486" s="79"/>
      <c r="AB486" s="78"/>
      <c r="AC486" s="64">
        <f t="shared" si="1079"/>
        <v>0</v>
      </c>
      <c r="AD486" s="79"/>
      <c r="AE486" s="78"/>
      <c r="AF486" s="64">
        <f t="shared" si="1080"/>
        <v>0</v>
      </c>
      <c r="AG486" s="79"/>
      <c r="AH486" s="78"/>
      <c r="AI486" s="64">
        <f t="shared" si="1081"/>
        <v>0</v>
      </c>
      <c r="AJ486" s="79"/>
      <c r="AK486" s="78"/>
      <c r="AL486" s="64">
        <f t="shared" si="1082"/>
        <v>0</v>
      </c>
      <c r="AM486" s="79"/>
      <c r="AN486" s="78"/>
      <c r="AO486" s="64">
        <f t="shared" si="1083"/>
        <v>0</v>
      </c>
      <c r="AP486" s="79"/>
      <c r="AQ486" s="78"/>
      <c r="AR486" s="64">
        <f t="shared" si="1084"/>
        <v>0</v>
      </c>
      <c r="AS486" s="79"/>
      <c r="AT486" s="78"/>
      <c r="AU486" s="64">
        <f t="shared" si="1085"/>
        <v>0</v>
      </c>
      <c r="AV486" s="79"/>
      <c r="AW486" s="78"/>
      <c r="AX486" s="64">
        <f t="shared" si="1086"/>
        <v>0</v>
      </c>
      <c r="AY486" s="79"/>
      <c r="AZ486" s="76"/>
      <c r="BA486" s="67">
        <f>SUM(G485:G490,J485:J490,M485:M490,P485:P490,S485:S490,V485:V490,Y485:Y490,AB485:AB490,AE485:AE490,AH485:AH490,AK485:AK490,AZ485:AZ490,AN485:AN490,AQ485:AQ490)</f>
        <v>1760000</v>
      </c>
    </row>
    <row r="487" spans="1:53">
      <c r="A487" s="627"/>
      <c r="B487" s="611"/>
      <c r="C487" s="613"/>
      <c r="D487" s="625"/>
      <c r="E487" s="629"/>
      <c r="F487" s="75" t="s">
        <v>36</v>
      </c>
      <c r="G487" s="78"/>
      <c r="H487" s="64">
        <f t="shared" si="1072"/>
        <v>0</v>
      </c>
      <c r="I487" s="79"/>
      <c r="J487" s="78"/>
      <c r="K487" s="64">
        <f t="shared" si="1073"/>
        <v>0</v>
      </c>
      <c r="L487" s="79"/>
      <c r="M487" s="78"/>
      <c r="N487" s="64">
        <f t="shared" si="1074"/>
        <v>0</v>
      </c>
      <c r="O487" s="79"/>
      <c r="P487" s="78"/>
      <c r="Q487" s="64">
        <f t="shared" si="1075"/>
        <v>0</v>
      </c>
      <c r="R487" s="79"/>
      <c r="S487" s="78">
        <v>500000</v>
      </c>
      <c r="T487" s="64">
        <f t="shared" si="1076"/>
        <v>500000</v>
      </c>
      <c r="U487" s="79"/>
      <c r="V487" s="78"/>
      <c r="W487" s="64">
        <f t="shared" si="1077"/>
        <v>0</v>
      </c>
      <c r="X487" s="93"/>
      <c r="Y487" s="78">
        <v>222000</v>
      </c>
      <c r="Z487" s="64">
        <f t="shared" si="1078"/>
        <v>0</v>
      </c>
      <c r="AA487" s="93">
        <v>222000</v>
      </c>
      <c r="AB487" s="78"/>
      <c r="AC487" s="64">
        <f t="shared" si="1079"/>
        <v>0</v>
      </c>
      <c r="AD487" s="79"/>
      <c r="AE487" s="78"/>
      <c r="AF487" s="64">
        <f t="shared" si="1080"/>
        <v>0</v>
      </c>
      <c r="AG487" s="79"/>
      <c r="AH487" s="78">
        <v>260000</v>
      </c>
      <c r="AI487" s="64">
        <f t="shared" si="1081"/>
        <v>0</v>
      </c>
      <c r="AJ487" s="79">
        <v>260000</v>
      </c>
      <c r="AK487" s="78"/>
      <c r="AL487" s="64">
        <f t="shared" si="1082"/>
        <v>0</v>
      </c>
      <c r="AM487" s="79"/>
      <c r="AN487" s="78"/>
      <c r="AO487" s="64">
        <f t="shared" si="1083"/>
        <v>0</v>
      </c>
      <c r="AP487" s="79"/>
      <c r="AQ487" s="78"/>
      <c r="AR487" s="64">
        <f t="shared" si="1084"/>
        <v>0</v>
      </c>
      <c r="AS487" s="79"/>
      <c r="AT487" s="78"/>
      <c r="AU487" s="64">
        <f t="shared" si="1085"/>
        <v>0</v>
      </c>
      <c r="AV487" s="79"/>
      <c r="AW487" s="78"/>
      <c r="AX487" s="64">
        <f t="shared" si="1086"/>
        <v>0</v>
      </c>
      <c r="AY487" s="79"/>
      <c r="AZ487" s="76"/>
      <c r="BA487" s="68" t="s">
        <v>37</v>
      </c>
    </row>
    <row r="488" spans="1:53">
      <c r="A488" s="627"/>
      <c r="B488" s="611"/>
      <c r="C488" s="613"/>
      <c r="D488" s="625"/>
      <c r="E488" s="629"/>
      <c r="F488" s="75" t="s">
        <v>38</v>
      </c>
      <c r="G488" s="78"/>
      <c r="H488" s="64">
        <f t="shared" si="1072"/>
        <v>0</v>
      </c>
      <c r="I488" s="79"/>
      <c r="J488" s="78"/>
      <c r="K488" s="64">
        <f t="shared" si="1073"/>
        <v>0</v>
      </c>
      <c r="L488" s="79"/>
      <c r="M488" s="78"/>
      <c r="N488" s="64">
        <f t="shared" si="1074"/>
        <v>0</v>
      </c>
      <c r="O488" s="79"/>
      <c r="P488" s="78"/>
      <c r="Q488" s="64">
        <f t="shared" si="1075"/>
        <v>0</v>
      </c>
      <c r="R488" s="79"/>
      <c r="S488" s="78"/>
      <c r="T488" s="64">
        <f t="shared" si="1076"/>
        <v>0</v>
      </c>
      <c r="U488" s="79"/>
      <c r="V488" s="78"/>
      <c r="W488" s="64">
        <f t="shared" si="1077"/>
        <v>0</v>
      </c>
      <c r="X488" s="93"/>
      <c r="Y488" s="78"/>
      <c r="Z488" s="64">
        <f t="shared" si="1078"/>
        <v>0</v>
      </c>
      <c r="AA488" s="79"/>
      <c r="AB488" s="78"/>
      <c r="AC488" s="64">
        <f t="shared" si="1079"/>
        <v>0</v>
      </c>
      <c r="AD488" s="79"/>
      <c r="AE488" s="78"/>
      <c r="AF488" s="64">
        <f t="shared" si="1080"/>
        <v>0</v>
      </c>
      <c r="AG488" s="79"/>
      <c r="AH488" s="131"/>
      <c r="AI488" s="132">
        <f t="shared" si="1081"/>
        <v>0</v>
      </c>
      <c r="AJ488" s="79"/>
      <c r="AK488" s="415">
        <v>139000</v>
      </c>
      <c r="AL488" s="416">
        <f t="shared" si="1082"/>
        <v>139000</v>
      </c>
      <c r="AM488" s="417"/>
      <c r="AN488" s="78"/>
      <c r="AO488" s="64">
        <f t="shared" si="1083"/>
        <v>0</v>
      </c>
      <c r="AP488" s="79"/>
      <c r="AQ488" s="78"/>
      <c r="AR488" s="64">
        <f t="shared" si="1084"/>
        <v>0</v>
      </c>
      <c r="AS488" s="79"/>
      <c r="AT488" s="78"/>
      <c r="AU488" s="64">
        <f t="shared" si="1085"/>
        <v>0</v>
      </c>
      <c r="AV488" s="79"/>
      <c r="AW488" s="78"/>
      <c r="AX488" s="64">
        <f t="shared" si="1086"/>
        <v>0</v>
      </c>
      <c r="AY488" s="79"/>
      <c r="AZ488" s="76"/>
      <c r="BA488" s="67">
        <f>SUM(H485:H490,K485:K490,N485:N490,Q485:Q490,T485:T490,W485:W490,Z485:Z490,AC485:AC490,AF485:AF490,AI485:AI490,AL485:AL490,AO485:AO490,AR485:AR490)</f>
        <v>1278000</v>
      </c>
    </row>
    <row r="489" spans="1:53">
      <c r="A489" s="627"/>
      <c r="B489" s="611"/>
      <c r="C489" s="613"/>
      <c r="D489" s="625"/>
      <c r="E489" s="629"/>
      <c r="F489" s="75" t="s">
        <v>39</v>
      </c>
      <c r="G489" s="78"/>
      <c r="H489" s="64">
        <f t="shared" si="1072"/>
        <v>0</v>
      </c>
      <c r="I489" s="79"/>
      <c r="J489" s="78"/>
      <c r="K489" s="64">
        <f t="shared" si="1073"/>
        <v>0</v>
      </c>
      <c r="L489" s="79"/>
      <c r="M489" s="78"/>
      <c r="N489" s="64">
        <f t="shared" si="1074"/>
        <v>0</v>
      </c>
      <c r="O489" s="79"/>
      <c r="P489" s="78"/>
      <c r="Q489" s="64">
        <f t="shared" si="1075"/>
        <v>0</v>
      </c>
      <c r="R489" s="79"/>
      <c r="S489" s="78"/>
      <c r="T489" s="64">
        <f t="shared" si="1076"/>
        <v>0</v>
      </c>
      <c r="U489" s="79"/>
      <c r="V489" s="78"/>
      <c r="W489" s="64">
        <f t="shared" si="1077"/>
        <v>0</v>
      </c>
      <c r="X489" s="93"/>
      <c r="Y489" s="78"/>
      <c r="Z489" s="64">
        <f t="shared" si="1078"/>
        <v>0</v>
      </c>
      <c r="AA489" s="79"/>
      <c r="AB489" s="78"/>
      <c r="AC489" s="64">
        <f t="shared" si="1079"/>
        <v>0</v>
      </c>
      <c r="AD489" s="79"/>
      <c r="AE489" s="78"/>
      <c r="AF489" s="64">
        <f t="shared" si="1080"/>
        <v>0</v>
      </c>
      <c r="AG489" s="79"/>
      <c r="AH489" s="78"/>
      <c r="AI489" s="64">
        <f t="shared" si="1081"/>
        <v>0</v>
      </c>
      <c r="AJ489" s="79"/>
      <c r="AK489" s="131"/>
      <c r="AL489" s="132">
        <f t="shared" si="1082"/>
        <v>0</v>
      </c>
      <c r="AM489" s="79"/>
      <c r="AN489" s="131"/>
      <c r="AO489" s="132">
        <f t="shared" si="1083"/>
        <v>0</v>
      </c>
      <c r="AP489" s="79"/>
      <c r="AQ489" s="415">
        <v>139000</v>
      </c>
      <c r="AR489" s="416">
        <f t="shared" si="1084"/>
        <v>139000</v>
      </c>
      <c r="AS489" s="417"/>
      <c r="AT489" s="131"/>
      <c r="AU489" s="132"/>
      <c r="AV489" s="133"/>
      <c r="AW489" s="131"/>
      <c r="AX489" s="132"/>
      <c r="AY489" s="133"/>
      <c r="AZ489" s="76"/>
      <c r="BA489" s="68" t="s">
        <v>40</v>
      </c>
    </row>
    <row r="490" spans="1:53">
      <c r="A490" s="738"/>
      <c r="B490" s="734"/>
      <c r="C490" s="735"/>
      <c r="D490" s="739"/>
      <c r="E490" s="740"/>
      <c r="F490" s="75" t="s">
        <v>42</v>
      </c>
      <c r="G490" s="78"/>
      <c r="H490" s="64">
        <f t="shared" si="1072"/>
        <v>0</v>
      </c>
      <c r="I490" s="79"/>
      <c r="J490" s="78"/>
      <c r="K490" s="64">
        <f t="shared" si="1073"/>
        <v>0</v>
      </c>
      <c r="L490" s="79"/>
      <c r="M490" s="78"/>
      <c r="N490" s="64">
        <f t="shared" si="1074"/>
        <v>0</v>
      </c>
      <c r="O490" s="79"/>
      <c r="P490" s="78"/>
      <c r="Q490" s="64">
        <f t="shared" si="1075"/>
        <v>0</v>
      </c>
      <c r="R490" s="79"/>
      <c r="S490" s="78"/>
      <c r="T490" s="64">
        <f t="shared" si="1076"/>
        <v>0</v>
      </c>
      <c r="U490" s="79"/>
      <c r="V490" s="78"/>
      <c r="W490" s="64">
        <f t="shared" si="1077"/>
        <v>0</v>
      </c>
      <c r="X490" s="93"/>
      <c r="Y490" s="78"/>
      <c r="Z490" s="64">
        <f t="shared" si="1078"/>
        <v>0</v>
      </c>
      <c r="AA490" s="79"/>
      <c r="AB490" s="78"/>
      <c r="AC490" s="64">
        <f t="shared" si="1079"/>
        <v>0</v>
      </c>
      <c r="AD490" s="79"/>
      <c r="AE490" s="78"/>
      <c r="AF490" s="64">
        <f t="shared" si="1080"/>
        <v>0</v>
      </c>
      <c r="AG490" s="79"/>
      <c r="AH490" s="78"/>
      <c r="AI490" s="64">
        <f t="shared" si="1081"/>
        <v>0</v>
      </c>
      <c r="AJ490" s="79"/>
      <c r="AK490" s="78"/>
      <c r="AL490" s="64">
        <f t="shared" si="1082"/>
        <v>0</v>
      </c>
      <c r="AM490" s="79"/>
      <c r="AN490" s="78"/>
      <c r="AO490" s="64">
        <f t="shared" si="1083"/>
        <v>0</v>
      </c>
      <c r="AP490" s="79"/>
      <c r="AQ490" s="415">
        <v>500000</v>
      </c>
      <c r="AR490" s="416">
        <f t="shared" si="1084"/>
        <v>500000</v>
      </c>
      <c r="AS490" s="417"/>
      <c r="AT490" s="131"/>
      <c r="AU490" s="132"/>
      <c r="AV490" s="133"/>
      <c r="AW490" s="131"/>
      <c r="AX490" s="132"/>
      <c r="AY490" s="133"/>
      <c r="AZ490" s="163"/>
      <c r="BA490" s="67">
        <f>SUM(I485:I490,L485:L490,O485:O490,R485:R490,U485:U490,X485:X490,AA485:AA490,AD485:AD490,AG485:AG490,AJ485:AJ490,AM485:AM490,AP485:AP490,AS485:AS490)</f>
        <v>482000</v>
      </c>
    </row>
    <row r="491" spans="1:53" ht="15" customHeight="1">
      <c r="A491" s="477" t="s">
        <v>24</v>
      </c>
      <c r="B491" s="467" t="s">
        <v>20</v>
      </c>
      <c r="C491" s="467" t="s">
        <v>21</v>
      </c>
      <c r="D491" s="467" t="s">
        <v>212</v>
      </c>
      <c r="E491" s="467" t="s">
        <v>23</v>
      </c>
      <c r="F491" s="480" t="s">
        <v>25</v>
      </c>
      <c r="G491" s="459" t="s">
        <v>26</v>
      </c>
      <c r="H491" s="449" t="s">
        <v>27</v>
      </c>
      <c r="I491" s="451" t="s">
        <v>28</v>
      </c>
      <c r="J491" s="459" t="s">
        <v>26</v>
      </c>
      <c r="K491" s="449" t="s">
        <v>27</v>
      </c>
      <c r="L491" s="451" t="s">
        <v>28</v>
      </c>
      <c r="M491" s="459" t="s">
        <v>26</v>
      </c>
      <c r="N491" s="449" t="s">
        <v>27</v>
      </c>
      <c r="O491" s="451" t="s">
        <v>28</v>
      </c>
      <c r="P491" s="459" t="s">
        <v>26</v>
      </c>
      <c r="Q491" s="449" t="s">
        <v>27</v>
      </c>
      <c r="R491" s="451" t="s">
        <v>28</v>
      </c>
      <c r="S491" s="459" t="s">
        <v>26</v>
      </c>
      <c r="T491" s="449" t="s">
        <v>27</v>
      </c>
      <c r="U491" s="451" t="s">
        <v>28</v>
      </c>
      <c r="V491" s="459" t="s">
        <v>26</v>
      </c>
      <c r="W491" s="449" t="s">
        <v>27</v>
      </c>
      <c r="X491" s="473" t="s">
        <v>28</v>
      </c>
      <c r="Y491" s="459" t="s">
        <v>26</v>
      </c>
      <c r="Z491" s="449" t="s">
        <v>27</v>
      </c>
      <c r="AA491" s="451" t="s">
        <v>28</v>
      </c>
      <c r="AB491" s="459" t="s">
        <v>26</v>
      </c>
      <c r="AC491" s="449" t="s">
        <v>27</v>
      </c>
      <c r="AD491" s="451" t="s">
        <v>28</v>
      </c>
      <c r="AE491" s="459" t="s">
        <v>26</v>
      </c>
      <c r="AF491" s="449" t="s">
        <v>27</v>
      </c>
      <c r="AG491" s="451" t="s">
        <v>28</v>
      </c>
      <c r="AH491" s="459" t="s">
        <v>26</v>
      </c>
      <c r="AI491" s="449" t="s">
        <v>27</v>
      </c>
      <c r="AJ491" s="451" t="s">
        <v>28</v>
      </c>
      <c r="AK491" s="459" t="s">
        <v>26</v>
      </c>
      <c r="AL491" s="449" t="s">
        <v>27</v>
      </c>
      <c r="AM491" s="451" t="s">
        <v>28</v>
      </c>
      <c r="AN491" s="459" t="s">
        <v>26</v>
      </c>
      <c r="AO491" s="449" t="s">
        <v>27</v>
      </c>
      <c r="AP491" s="451" t="s">
        <v>28</v>
      </c>
      <c r="AQ491" s="459" t="s">
        <v>26</v>
      </c>
      <c r="AR491" s="449" t="s">
        <v>27</v>
      </c>
      <c r="AS491" s="451" t="s">
        <v>28</v>
      </c>
      <c r="AT491" s="459" t="s">
        <v>26</v>
      </c>
      <c r="AU491" s="449" t="s">
        <v>27</v>
      </c>
      <c r="AV491" s="451" t="s">
        <v>28</v>
      </c>
      <c r="AW491" s="459" t="s">
        <v>26</v>
      </c>
      <c r="AX491" s="449" t="s">
        <v>27</v>
      </c>
      <c r="AY491" s="451" t="s">
        <v>28</v>
      </c>
      <c r="AZ491" s="475" t="s">
        <v>26</v>
      </c>
      <c r="BA491" s="482" t="s">
        <v>29</v>
      </c>
    </row>
    <row r="492" spans="1:53" ht="15" customHeight="1">
      <c r="A492" s="626" t="s">
        <v>261</v>
      </c>
      <c r="B492" s="610" t="s">
        <v>475</v>
      </c>
      <c r="C492" s="612">
        <v>321</v>
      </c>
      <c r="D492" s="624" t="s">
        <v>476</v>
      </c>
      <c r="E492" s="628" t="s">
        <v>477</v>
      </c>
      <c r="F492" s="75" t="s">
        <v>33</v>
      </c>
      <c r="G492" s="78"/>
      <c r="H492" s="64">
        <f t="shared" ref="H492:H497" si="1087">G492-I492</f>
        <v>0</v>
      </c>
      <c r="I492" s="79"/>
      <c r="J492" s="78"/>
      <c r="K492" s="64">
        <f t="shared" ref="K492:K497" si="1088">J492-L492</f>
        <v>0</v>
      </c>
      <c r="L492" s="79"/>
      <c r="M492" s="78"/>
      <c r="N492" s="64">
        <f t="shared" ref="N492:N497" si="1089">M492-O492</f>
        <v>0</v>
      </c>
      <c r="O492" s="79"/>
      <c r="P492" s="78"/>
      <c r="Q492" s="64">
        <f t="shared" ref="Q492:Q497" si="1090">P492-R492</f>
        <v>0</v>
      </c>
      <c r="R492" s="79"/>
      <c r="S492" s="78"/>
      <c r="T492" s="64">
        <f t="shared" ref="T492:T497" si="1091">S492-U492</f>
        <v>0</v>
      </c>
      <c r="U492" s="79"/>
      <c r="V492" s="78"/>
      <c r="W492" s="64">
        <f t="shared" ref="W492:W497" si="1092">V492-X492</f>
        <v>0</v>
      </c>
      <c r="X492" s="93"/>
      <c r="Y492" s="78"/>
      <c r="Z492" s="64">
        <f t="shared" ref="Z492:Z497" si="1093">Y492-AA492</f>
        <v>0</v>
      </c>
      <c r="AA492" s="79"/>
      <c r="AB492" s="78"/>
      <c r="AC492" s="64">
        <f t="shared" ref="AC492:AC497" si="1094">AB492-AD492</f>
        <v>0</v>
      </c>
      <c r="AD492" s="79"/>
      <c r="AE492" s="78"/>
      <c r="AF492" s="64">
        <f t="shared" ref="AF492:AF497" si="1095">AE492-AG492</f>
        <v>0</v>
      </c>
      <c r="AG492" s="79"/>
      <c r="AH492" s="78"/>
      <c r="AI492" s="64">
        <f t="shared" ref="AI492:AI497" si="1096">AH492-AJ492</f>
        <v>0</v>
      </c>
      <c r="AJ492" s="79"/>
      <c r="AK492" s="78"/>
      <c r="AL492" s="64">
        <f t="shared" ref="AL492:AL497" si="1097">AK492-AM492</f>
        <v>0</v>
      </c>
      <c r="AM492" s="79"/>
      <c r="AN492" s="78"/>
      <c r="AO492" s="64">
        <f t="shared" ref="AO492:AO497" si="1098">AN492-AP492</f>
        <v>0</v>
      </c>
      <c r="AP492" s="79"/>
      <c r="AQ492" s="78"/>
      <c r="AR492" s="64">
        <f t="shared" ref="AR492:AR497" si="1099">AQ492-AS492</f>
        <v>0</v>
      </c>
      <c r="AS492" s="79"/>
      <c r="AT492" s="78"/>
      <c r="AU492" s="64">
        <f t="shared" ref="AU492:AU497" si="1100">AT492-AV492</f>
        <v>0</v>
      </c>
      <c r="AV492" s="79"/>
      <c r="AW492" s="78"/>
      <c r="AX492" s="64">
        <f t="shared" ref="AX492:AX497" si="1101">AW492-AY492</f>
        <v>0</v>
      </c>
      <c r="AY492" s="79"/>
      <c r="AZ492" s="76"/>
      <c r="BA492" s="66" t="s">
        <v>34</v>
      </c>
    </row>
    <row r="493" spans="1:53">
      <c r="A493" s="627"/>
      <c r="B493" s="611"/>
      <c r="C493" s="613"/>
      <c r="D493" s="625"/>
      <c r="E493" s="629"/>
      <c r="F493" s="75" t="s">
        <v>35</v>
      </c>
      <c r="G493" s="78"/>
      <c r="H493" s="64">
        <f t="shared" si="1087"/>
        <v>0</v>
      </c>
      <c r="I493" s="79"/>
      <c r="J493" s="78"/>
      <c r="K493" s="64">
        <f t="shared" si="1088"/>
        <v>0</v>
      </c>
      <c r="L493" s="79"/>
      <c r="M493" s="78"/>
      <c r="N493" s="64">
        <f t="shared" si="1089"/>
        <v>0</v>
      </c>
      <c r="O493" s="79"/>
      <c r="P493" s="78"/>
      <c r="Q493" s="64">
        <f t="shared" si="1090"/>
        <v>0</v>
      </c>
      <c r="R493" s="79"/>
      <c r="S493" s="78"/>
      <c r="T493" s="64">
        <f t="shared" si="1091"/>
        <v>0</v>
      </c>
      <c r="U493" s="79"/>
      <c r="V493" s="78"/>
      <c r="W493" s="64">
        <f t="shared" si="1092"/>
        <v>0</v>
      </c>
      <c r="X493" s="93"/>
      <c r="Y493" s="78"/>
      <c r="Z493" s="64">
        <f t="shared" si="1093"/>
        <v>0</v>
      </c>
      <c r="AA493" s="79"/>
      <c r="AB493" s="78"/>
      <c r="AC493" s="64">
        <f t="shared" si="1094"/>
        <v>0</v>
      </c>
      <c r="AD493" s="79"/>
      <c r="AE493" s="78"/>
      <c r="AF493" s="64">
        <f t="shared" si="1095"/>
        <v>0</v>
      </c>
      <c r="AG493" s="79"/>
      <c r="AH493" s="78"/>
      <c r="AI493" s="64">
        <f t="shared" si="1096"/>
        <v>0</v>
      </c>
      <c r="AJ493" s="79"/>
      <c r="AK493" s="78"/>
      <c r="AL493" s="64">
        <f t="shared" si="1097"/>
        <v>0</v>
      </c>
      <c r="AM493" s="79"/>
      <c r="AN493" s="78"/>
      <c r="AO493" s="64">
        <f t="shared" si="1098"/>
        <v>0</v>
      </c>
      <c r="AP493" s="79"/>
      <c r="AQ493" s="78"/>
      <c r="AR493" s="64">
        <f t="shared" si="1099"/>
        <v>0</v>
      </c>
      <c r="AS493" s="79"/>
      <c r="AT493" s="78"/>
      <c r="AU493" s="64">
        <f t="shared" si="1100"/>
        <v>0</v>
      </c>
      <c r="AV493" s="79"/>
      <c r="AW493" s="78"/>
      <c r="AX493" s="64">
        <f t="shared" si="1101"/>
        <v>0</v>
      </c>
      <c r="AY493" s="79"/>
      <c r="AZ493" s="76"/>
      <c r="BA493" s="67">
        <f>SUM(G492:G497,J492:J497,M492:M497,P492:P497,S492:S497,V492:V497,Y492:Y497,AB492:AB497,AE492:AE497,AH492:AH497,AK492:AK497,AZ492:AZ497,AN492:AN497,AQ492:AQ497)</f>
        <v>28095000</v>
      </c>
    </row>
    <row r="494" spans="1:53">
      <c r="A494" s="627"/>
      <c r="B494" s="611"/>
      <c r="C494" s="613"/>
      <c r="D494" s="625"/>
      <c r="E494" s="629"/>
      <c r="F494" s="75" t="s">
        <v>36</v>
      </c>
      <c r="G494" s="78"/>
      <c r="H494" s="64">
        <f t="shared" si="1087"/>
        <v>0</v>
      </c>
      <c r="I494" s="79"/>
      <c r="J494" s="78"/>
      <c r="K494" s="64">
        <f t="shared" si="1088"/>
        <v>0</v>
      </c>
      <c r="L494" s="79"/>
      <c r="M494" s="78">
        <v>100000</v>
      </c>
      <c r="N494" s="64">
        <f t="shared" si="1089"/>
        <v>0</v>
      </c>
      <c r="O494" s="79">
        <v>100000</v>
      </c>
      <c r="P494" s="78"/>
      <c r="Q494" s="64">
        <f t="shared" si="1090"/>
        <v>0</v>
      </c>
      <c r="R494" s="79"/>
      <c r="S494" s="78"/>
      <c r="T494" s="64">
        <f t="shared" si="1091"/>
        <v>0</v>
      </c>
      <c r="U494" s="79"/>
      <c r="V494" s="78"/>
      <c r="W494" s="64">
        <f t="shared" si="1092"/>
        <v>0</v>
      </c>
      <c r="X494" s="93"/>
      <c r="Y494" s="78"/>
      <c r="Z494" s="64">
        <f t="shared" si="1093"/>
        <v>0</v>
      </c>
      <c r="AA494" s="79"/>
      <c r="AB494" s="131"/>
      <c r="AC494" s="132">
        <f t="shared" si="1094"/>
        <v>0</v>
      </c>
      <c r="AD494" s="79"/>
      <c r="AE494" s="131"/>
      <c r="AF494" s="132">
        <f t="shared" si="1095"/>
        <v>0</v>
      </c>
      <c r="AG494" s="79"/>
      <c r="AH494" s="78">
        <v>120000</v>
      </c>
      <c r="AI494" s="64">
        <f t="shared" si="1096"/>
        <v>0</v>
      </c>
      <c r="AJ494" s="79">
        <v>120000</v>
      </c>
      <c r="AK494" s="78"/>
      <c r="AL494" s="64">
        <f t="shared" si="1097"/>
        <v>0</v>
      </c>
      <c r="AM494" s="79"/>
      <c r="AN494" s="78"/>
      <c r="AO494" s="64">
        <f t="shared" si="1098"/>
        <v>0</v>
      </c>
      <c r="AP494" s="79"/>
      <c r="AQ494" s="78"/>
      <c r="AR494" s="64">
        <f t="shared" si="1099"/>
        <v>0</v>
      </c>
      <c r="AS494" s="79"/>
      <c r="AT494" s="78"/>
      <c r="AU494" s="64">
        <f t="shared" si="1100"/>
        <v>0</v>
      </c>
      <c r="AV494" s="79"/>
      <c r="AW494" s="78"/>
      <c r="AX494" s="64">
        <f t="shared" si="1101"/>
        <v>0</v>
      </c>
      <c r="AY494" s="79"/>
      <c r="AZ494" s="76"/>
      <c r="BA494" s="68" t="s">
        <v>37</v>
      </c>
    </row>
    <row r="495" spans="1:53">
      <c r="A495" s="627"/>
      <c r="B495" s="611"/>
      <c r="C495" s="613"/>
      <c r="D495" s="625"/>
      <c r="E495" s="629"/>
      <c r="F495" s="75" t="s">
        <v>38</v>
      </c>
      <c r="G495" s="78"/>
      <c r="H495" s="64">
        <f t="shared" si="1087"/>
        <v>0</v>
      </c>
      <c r="I495" s="79"/>
      <c r="J495" s="78"/>
      <c r="K495" s="64">
        <f t="shared" si="1088"/>
        <v>0</v>
      </c>
      <c r="L495" s="79"/>
      <c r="M495" s="78"/>
      <c r="N495" s="64">
        <f t="shared" si="1089"/>
        <v>0</v>
      </c>
      <c r="O495" s="79"/>
      <c r="P495" s="78"/>
      <c r="Q495" s="64">
        <f t="shared" si="1090"/>
        <v>0</v>
      </c>
      <c r="R495" s="79"/>
      <c r="S495" s="78"/>
      <c r="T495" s="64">
        <f t="shared" si="1091"/>
        <v>0</v>
      </c>
      <c r="U495" s="79"/>
      <c r="V495" s="78"/>
      <c r="W495" s="64">
        <f t="shared" si="1092"/>
        <v>0</v>
      </c>
      <c r="X495" s="93"/>
      <c r="Y495" s="78"/>
      <c r="Z495" s="64">
        <f t="shared" si="1093"/>
        <v>0</v>
      </c>
      <c r="AA495" s="79"/>
      <c r="AB495" s="78"/>
      <c r="AC495" s="64">
        <f t="shared" si="1094"/>
        <v>0</v>
      </c>
      <c r="AD495" s="79"/>
      <c r="AE495" s="78"/>
      <c r="AF495" s="64">
        <f t="shared" si="1095"/>
        <v>0</v>
      </c>
      <c r="AG495" s="79"/>
      <c r="AH495" s="78"/>
      <c r="AI495" s="64">
        <f t="shared" si="1096"/>
        <v>0</v>
      </c>
      <c r="AJ495" s="79"/>
      <c r="AK495" s="78"/>
      <c r="AL495" s="64">
        <f t="shared" si="1097"/>
        <v>0</v>
      </c>
      <c r="AM495" s="79"/>
      <c r="AN495" s="78"/>
      <c r="AO495" s="64">
        <f t="shared" si="1098"/>
        <v>0</v>
      </c>
      <c r="AP495" s="79"/>
      <c r="AQ495" s="78"/>
      <c r="AR495" s="64">
        <f t="shared" si="1099"/>
        <v>0</v>
      </c>
      <c r="AS495" s="79"/>
      <c r="AT495" s="78"/>
      <c r="AU495" s="64">
        <f t="shared" si="1100"/>
        <v>0</v>
      </c>
      <c r="AV495" s="79"/>
      <c r="AW495" s="78"/>
      <c r="AX495" s="64">
        <f t="shared" si="1101"/>
        <v>0</v>
      </c>
      <c r="AY495" s="79"/>
      <c r="AZ495" s="76"/>
      <c r="BA495" s="67">
        <f>SUM(H492:H497,K492:K497,N492:N497,Q492:Q497,T492:T497,W492:W497,Z492:Z497,AC492:AC497,AF492:AF497,AI492:AI497,AL492:AL497,AO492:AO497,AR492:AR497)</f>
        <v>0</v>
      </c>
    </row>
    <row r="496" spans="1:53">
      <c r="A496" s="627"/>
      <c r="B496" s="611"/>
      <c r="C496" s="613"/>
      <c r="D496" s="625"/>
      <c r="E496" s="629"/>
      <c r="F496" s="75" t="s">
        <v>39</v>
      </c>
      <c r="G496" s="78">
        <v>2150000</v>
      </c>
      <c r="H496" s="64">
        <f t="shared" si="1087"/>
        <v>0</v>
      </c>
      <c r="I496" s="79">
        <v>2150000</v>
      </c>
      <c r="J496" s="78"/>
      <c r="K496" s="64">
        <f t="shared" si="1088"/>
        <v>0</v>
      </c>
      <c r="L496" s="79"/>
      <c r="M496" s="78"/>
      <c r="N496" s="64">
        <f t="shared" si="1089"/>
        <v>0</v>
      </c>
      <c r="O496" s="79"/>
      <c r="P496" s="78"/>
      <c r="Q496" s="64">
        <f t="shared" si="1090"/>
        <v>0</v>
      </c>
      <c r="R496" s="79"/>
      <c r="S496" s="78"/>
      <c r="T496" s="64">
        <f t="shared" si="1091"/>
        <v>0</v>
      </c>
      <c r="U496" s="79"/>
      <c r="V496" s="78"/>
      <c r="W496" s="64">
        <f t="shared" si="1092"/>
        <v>0</v>
      </c>
      <c r="X496" s="79"/>
      <c r="Y496" s="78"/>
      <c r="Z496" s="64">
        <f t="shared" si="1093"/>
        <v>0</v>
      </c>
      <c r="AA496" s="79"/>
      <c r="AB496" s="78"/>
      <c r="AC496" s="64">
        <f t="shared" si="1094"/>
        <v>0</v>
      </c>
      <c r="AD496" s="79"/>
      <c r="AE496" s="145">
        <v>1012000</v>
      </c>
      <c r="AF496" s="146">
        <f t="shared" si="1095"/>
        <v>0</v>
      </c>
      <c r="AG496" s="133">
        <v>1012000</v>
      </c>
      <c r="AH496" s="131">
        <v>2088000</v>
      </c>
      <c r="AI496" s="132">
        <f t="shared" si="1096"/>
        <v>0</v>
      </c>
      <c r="AJ496" s="417">
        <v>2088000</v>
      </c>
      <c r="AK496" s="78"/>
      <c r="AL496" s="64">
        <f t="shared" si="1097"/>
        <v>0</v>
      </c>
      <c r="AM496" s="79"/>
      <c r="AN496" s="78"/>
      <c r="AO496" s="64">
        <f t="shared" si="1098"/>
        <v>0</v>
      </c>
      <c r="AP496" s="79"/>
      <c r="AQ496" s="78"/>
      <c r="AR496" s="64">
        <f t="shared" si="1099"/>
        <v>0</v>
      </c>
      <c r="AS496" s="79"/>
      <c r="AT496" s="78"/>
      <c r="AU496" s="64">
        <f t="shared" si="1100"/>
        <v>0</v>
      </c>
      <c r="AV496" s="79"/>
      <c r="AW496" s="78"/>
      <c r="AX496" s="64">
        <f t="shared" si="1101"/>
        <v>0</v>
      </c>
      <c r="AY496" s="79"/>
      <c r="AZ496" s="76"/>
      <c r="BA496" s="68" t="s">
        <v>40</v>
      </c>
    </row>
    <row r="497" spans="1:53">
      <c r="A497" s="741"/>
      <c r="B497" s="742"/>
      <c r="C497" s="743"/>
      <c r="D497" s="744"/>
      <c r="E497" s="745"/>
      <c r="F497" s="75" t="s">
        <v>42</v>
      </c>
      <c r="G497" s="78"/>
      <c r="H497" s="64">
        <f t="shared" si="1087"/>
        <v>0</v>
      </c>
      <c r="I497" s="79"/>
      <c r="J497" s="78"/>
      <c r="K497" s="64">
        <f t="shared" si="1088"/>
        <v>0</v>
      </c>
      <c r="L497" s="79"/>
      <c r="M497" s="78"/>
      <c r="N497" s="64">
        <f t="shared" si="1089"/>
        <v>0</v>
      </c>
      <c r="O497" s="79"/>
      <c r="P497" s="78"/>
      <c r="Q497" s="64">
        <f t="shared" si="1090"/>
        <v>0</v>
      </c>
      <c r="R497" s="79"/>
      <c r="S497" s="78"/>
      <c r="T497" s="64">
        <f t="shared" si="1091"/>
        <v>0</v>
      </c>
      <c r="U497" s="79"/>
      <c r="V497" s="78"/>
      <c r="W497" s="64">
        <f t="shared" si="1092"/>
        <v>0</v>
      </c>
      <c r="X497" s="93"/>
      <c r="Y497" s="78"/>
      <c r="Z497" s="64">
        <f t="shared" si="1093"/>
        <v>0</v>
      </c>
      <c r="AA497" s="79"/>
      <c r="AB497" s="78"/>
      <c r="AC497" s="64">
        <f t="shared" si="1094"/>
        <v>0</v>
      </c>
      <c r="AD497" s="79"/>
      <c r="AE497" s="145"/>
      <c r="AF497" s="146">
        <f t="shared" si="1095"/>
        <v>0</v>
      </c>
      <c r="AG497" s="79"/>
      <c r="AH497" s="131">
        <v>22625000</v>
      </c>
      <c r="AI497" s="132">
        <f t="shared" si="1096"/>
        <v>0</v>
      </c>
      <c r="AJ497" s="133">
        <v>22625000</v>
      </c>
      <c r="AK497" s="78"/>
      <c r="AL497" s="64">
        <f t="shared" si="1097"/>
        <v>0</v>
      </c>
      <c r="AM497" s="79"/>
      <c r="AN497" s="78"/>
      <c r="AO497" s="64">
        <f t="shared" si="1098"/>
        <v>0</v>
      </c>
      <c r="AP497" s="79"/>
      <c r="AQ497" s="78"/>
      <c r="AR497" s="64">
        <f t="shared" si="1099"/>
        <v>0</v>
      </c>
      <c r="AS497" s="79"/>
      <c r="AT497" s="78"/>
      <c r="AU497" s="64">
        <f t="shared" si="1100"/>
        <v>0</v>
      </c>
      <c r="AV497" s="79"/>
      <c r="AW497" s="78"/>
      <c r="AX497" s="64">
        <f t="shared" si="1101"/>
        <v>0</v>
      </c>
      <c r="AY497" s="79"/>
      <c r="AZ497" s="76"/>
      <c r="BA497" s="67">
        <f>SUM(I492:I497,L492:L497,O492:O497,R492:R497,U492:U497,X492:X497,AA492:AA497,AD492:AD497,AG492:AG497,AJ492:AJ497,AM492:AM497,AP492:AP497,AS492:AS497)</f>
        <v>28095000</v>
      </c>
    </row>
    <row r="498" spans="1:53" ht="15" customHeight="1">
      <c r="A498" s="445" t="s">
        <v>24</v>
      </c>
      <c r="B498" s="447" t="s">
        <v>20</v>
      </c>
      <c r="C498" s="447" t="s">
        <v>21</v>
      </c>
      <c r="D498" s="447" t="s">
        <v>212</v>
      </c>
      <c r="E498" s="447" t="s">
        <v>23</v>
      </c>
      <c r="F498" s="485" t="s">
        <v>25</v>
      </c>
      <c r="G498" s="434" t="s">
        <v>26</v>
      </c>
      <c r="H498" s="436" t="s">
        <v>27</v>
      </c>
      <c r="I498" s="438" t="s">
        <v>28</v>
      </c>
      <c r="J498" s="434" t="s">
        <v>26</v>
      </c>
      <c r="K498" s="436" t="s">
        <v>27</v>
      </c>
      <c r="L498" s="438" t="s">
        <v>28</v>
      </c>
      <c r="M498" s="434" t="s">
        <v>26</v>
      </c>
      <c r="N498" s="436" t="s">
        <v>27</v>
      </c>
      <c r="O498" s="438" t="s">
        <v>28</v>
      </c>
      <c r="P498" s="434" t="s">
        <v>26</v>
      </c>
      <c r="Q498" s="436" t="s">
        <v>27</v>
      </c>
      <c r="R498" s="438" t="s">
        <v>28</v>
      </c>
      <c r="S498" s="434" t="s">
        <v>26</v>
      </c>
      <c r="T498" s="436" t="s">
        <v>27</v>
      </c>
      <c r="U498" s="438" t="s">
        <v>28</v>
      </c>
      <c r="V498" s="434" t="s">
        <v>26</v>
      </c>
      <c r="W498" s="436" t="s">
        <v>27</v>
      </c>
      <c r="X498" s="486" t="s">
        <v>28</v>
      </c>
      <c r="Y498" s="434" t="s">
        <v>26</v>
      </c>
      <c r="Z498" s="436" t="s">
        <v>27</v>
      </c>
      <c r="AA498" s="438" t="s">
        <v>28</v>
      </c>
      <c r="AB498" s="434" t="s">
        <v>26</v>
      </c>
      <c r="AC498" s="436" t="s">
        <v>27</v>
      </c>
      <c r="AD498" s="438" t="s">
        <v>28</v>
      </c>
      <c r="AE498" s="434" t="s">
        <v>26</v>
      </c>
      <c r="AF498" s="436" t="s">
        <v>27</v>
      </c>
      <c r="AG498" s="438" t="s">
        <v>28</v>
      </c>
      <c r="AH498" s="434" t="s">
        <v>26</v>
      </c>
      <c r="AI498" s="436" t="s">
        <v>27</v>
      </c>
      <c r="AJ498" s="438" t="s">
        <v>28</v>
      </c>
      <c r="AK498" s="434" t="s">
        <v>26</v>
      </c>
      <c r="AL498" s="436" t="s">
        <v>27</v>
      </c>
      <c r="AM498" s="438" t="s">
        <v>28</v>
      </c>
      <c r="AN498" s="434" t="s">
        <v>26</v>
      </c>
      <c r="AO498" s="436" t="s">
        <v>27</v>
      </c>
      <c r="AP498" s="438" t="s">
        <v>28</v>
      </c>
      <c r="AQ498" s="434" t="s">
        <v>26</v>
      </c>
      <c r="AR498" s="436" t="s">
        <v>27</v>
      </c>
      <c r="AS498" s="438" t="s">
        <v>28</v>
      </c>
      <c r="AT498" s="434" t="s">
        <v>26</v>
      </c>
      <c r="AU498" s="436" t="s">
        <v>27</v>
      </c>
      <c r="AV498" s="438" t="s">
        <v>28</v>
      </c>
      <c r="AW498" s="434" t="s">
        <v>26</v>
      </c>
      <c r="AX498" s="436" t="s">
        <v>27</v>
      </c>
      <c r="AY498" s="438" t="s">
        <v>28</v>
      </c>
      <c r="AZ498" s="488" t="s">
        <v>26</v>
      </c>
      <c r="BA498" s="440" t="s">
        <v>29</v>
      </c>
    </row>
    <row r="499" spans="1:53" ht="15" customHeight="1">
      <c r="A499" s="626" t="s">
        <v>336</v>
      </c>
      <c r="B499" s="610" t="s">
        <v>478</v>
      </c>
      <c r="C499" s="612">
        <v>2211</v>
      </c>
      <c r="D499" s="614" t="s">
        <v>479</v>
      </c>
      <c r="E499" s="628" t="s">
        <v>480</v>
      </c>
      <c r="F499" s="75" t="s">
        <v>33</v>
      </c>
      <c r="G499" s="78"/>
      <c r="H499" s="64">
        <f t="shared" ref="H499:H504" si="1102">G499-I499</f>
        <v>0</v>
      </c>
      <c r="I499" s="79"/>
      <c r="J499" s="78"/>
      <c r="K499" s="64">
        <f t="shared" ref="K499:K504" si="1103">J499-L499</f>
        <v>0</v>
      </c>
      <c r="L499" s="79"/>
      <c r="M499" s="78"/>
      <c r="N499" s="64">
        <f t="shared" ref="N499:N504" si="1104">M499-O499</f>
        <v>0</v>
      </c>
      <c r="O499" s="79"/>
      <c r="P499" s="78"/>
      <c r="Q499" s="64">
        <f t="shared" ref="Q499:Q504" si="1105">P499-R499</f>
        <v>0</v>
      </c>
      <c r="R499" s="79"/>
      <c r="S499" s="78"/>
      <c r="T499" s="64">
        <f t="shared" ref="T499:T504" si="1106">S499-U499</f>
        <v>0</v>
      </c>
      <c r="U499" s="79"/>
      <c r="V499" s="78"/>
      <c r="W499" s="64">
        <f t="shared" ref="W499:W504" si="1107">V499-X499</f>
        <v>0</v>
      </c>
      <c r="X499" s="93"/>
      <c r="Y499" s="78"/>
      <c r="Z499" s="64">
        <f t="shared" ref="Z499:Z504" si="1108">Y499-AA499</f>
        <v>0</v>
      </c>
      <c r="AA499" s="79"/>
      <c r="AB499" s="78"/>
      <c r="AC499" s="64">
        <f t="shared" ref="AC499:AC504" si="1109">AB499-AD499</f>
        <v>0</v>
      </c>
      <c r="AD499" s="79"/>
      <c r="AE499" s="78"/>
      <c r="AF499" s="64">
        <f t="shared" ref="AF499:AF504" si="1110">AE499-AG499</f>
        <v>0</v>
      </c>
      <c r="AG499" s="79"/>
      <c r="AH499" s="78"/>
      <c r="AI499" s="64">
        <f t="shared" ref="AI499:AI504" si="1111">AH499-AJ499</f>
        <v>0</v>
      </c>
      <c r="AJ499" s="79"/>
      <c r="AK499" s="78"/>
      <c r="AL499" s="64">
        <f t="shared" ref="AL499:AL504" si="1112">AK499-AM499</f>
        <v>0</v>
      </c>
      <c r="AM499" s="79"/>
      <c r="AN499" s="78"/>
      <c r="AO499" s="64">
        <f t="shared" ref="AO499:AO504" si="1113">AN499-AP499</f>
        <v>0</v>
      </c>
      <c r="AP499" s="79"/>
      <c r="AQ499" s="78"/>
      <c r="AR499" s="64">
        <f t="shared" ref="AR499:AR504" si="1114">AQ499-AS499</f>
        <v>0</v>
      </c>
      <c r="AS499" s="79"/>
      <c r="AT499" s="78"/>
      <c r="AU499" s="64">
        <f t="shared" ref="AU499:AU504" si="1115">AT499-AV499</f>
        <v>0</v>
      </c>
      <c r="AV499" s="79"/>
      <c r="AW499" s="78"/>
      <c r="AX499" s="64">
        <f t="shared" ref="AX499:AX504" si="1116">AW499-AY499</f>
        <v>0</v>
      </c>
      <c r="AY499" s="79"/>
      <c r="AZ499" s="76"/>
      <c r="BA499" s="66" t="s">
        <v>34</v>
      </c>
    </row>
    <row r="500" spans="1:53" ht="15" customHeight="1">
      <c r="A500" s="627"/>
      <c r="B500" s="611"/>
      <c r="C500" s="613"/>
      <c r="D500" s="615"/>
      <c r="E500" s="629"/>
      <c r="F500" s="75" t="s">
        <v>35</v>
      </c>
      <c r="G500" s="78">
        <v>300000</v>
      </c>
      <c r="H500" s="64">
        <f t="shared" si="1102"/>
        <v>3000</v>
      </c>
      <c r="I500" s="79">
        <v>297000</v>
      </c>
      <c r="J500" s="78"/>
      <c r="K500" s="64">
        <f t="shared" si="1103"/>
        <v>0</v>
      </c>
      <c r="L500" s="79"/>
      <c r="M500" s="78"/>
      <c r="N500" s="64">
        <f t="shared" si="1104"/>
        <v>0</v>
      </c>
      <c r="O500" s="79"/>
      <c r="P500" s="78"/>
      <c r="Q500" s="64">
        <f t="shared" si="1105"/>
        <v>0</v>
      </c>
      <c r="R500" s="79"/>
      <c r="S500" s="78"/>
      <c r="T500" s="64">
        <f t="shared" si="1106"/>
        <v>0</v>
      </c>
      <c r="U500" s="79"/>
      <c r="V500" s="78"/>
      <c r="W500" s="64">
        <f t="shared" si="1107"/>
        <v>0</v>
      </c>
      <c r="X500" s="93"/>
      <c r="Y500" s="78"/>
      <c r="Z500" s="64">
        <f t="shared" si="1108"/>
        <v>0</v>
      </c>
      <c r="AA500" s="79"/>
      <c r="AB500" s="78"/>
      <c r="AC500" s="64">
        <f t="shared" si="1109"/>
        <v>0</v>
      </c>
      <c r="AD500" s="79"/>
      <c r="AE500" s="78"/>
      <c r="AF500" s="64">
        <f t="shared" si="1110"/>
        <v>0</v>
      </c>
      <c r="AG500" s="79"/>
      <c r="AH500" s="78"/>
      <c r="AI500" s="64">
        <f t="shared" si="1111"/>
        <v>0</v>
      </c>
      <c r="AJ500" s="79"/>
      <c r="AK500" s="78"/>
      <c r="AL500" s="64">
        <f t="shared" si="1112"/>
        <v>0</v>
      </c>
      <c r="AM500" s="79"/>
      <c r="AN500" s="78"/>
      <c r="AO500" s="64">
        <f t="shared" si="1113"/>
        <v>0</v>
      </c>
      <c r="AP500" s="79"/>
      <c r="AQ500" s="78"/>
      <c r="AR500" s="64">
        <f t="shared" si="1114"/>
        <v>0</v>
      </c>
      <c r="AS500" s="79"/>
      <c r="AT500" s="78"/>
      <c r="AU500" s="64">
        <f t="shared" si="1115"/>
        <v>0</v>
      </c>
      <c r="AV500" s="79"/>
      <c r="AW500" s="78"/>
      <c r="AX500" s="64">
        <f t="shared" si="1116"/>
        <v>0</v>
      </c>
      <c r="AY500" s="79"/>
      <c r="AZ500" s="76"/>
      <c r="BA500" s="67">
        <f>SUM(G499:G504,J499:J504,M499:M504,P499:P504,S499:S504,V499:V504,Y499:Y504,AB499:AB504,AE499:AE504,AH499:AH504,AK499:AK504,AZ499:AZ504,AN499:AN504,AQ499:AQ504)</f>
        <v>300000</v>
      </c>
    </row>
    <row r="501" spans="1:53" ht="15" customHeight="1">
      <c r="A501" s="627"/>
      <c r="B501" s="611"/>
      <c r="C501" s="613"/>
      <c r="D501" s="615"/>
      <c r="E501" s="629"/>
      <c r="F501" s="75" t="s">
        <v>36</v>
      </c>
      <c r="G501" s="78"/>
      <c r="H501" s="64">
        <f t="shared" si="1102"/>
        <v>0</v>
      </c>
      <c r="I501" s="79"/>
      <c r="J501" s="78"/>
      <c r="K501" s="64">
        <f t="shared" si="1103"/>
        <v>0</v>
      </c>
      <c r="L501" s="79"/>
      <c r="M501" s="78"/>
      <c r="N501" s="64">
        <f t="shared" si="1104"/>
        <v>0</v>
      </c>
      <c r="O501" s="79"/>
      <c r="P501" s="78"/>
      <c r="Q501" s="64">
        <f t="shared" si="1105"/>
        <v>0</v>
      </c>
      <c r="R501" s="79"/>
      <c r="S501" s="78"/>
      <c r="T501" s="64">
        <f t="shared" si="1106"/>
        <v>0</v>
      </c>
      <c r="U501" s="79"/>
      <c r="V501" s="78"/>
      <c r="W501" s="64">
        <f t="shared" si="1107"/>
        <v>0</v>
      </c>
      <c r="X501" s="93"/>
      <c r="Y501" s="78"/>
      <c r="Z501" s="64">
        <f t="shared" si="1108"/>
        <v>0</v>
      </c>
      <c r="AA501" s="79"/>
      <c r="AB501" s="78"/>
      <c r="AC501" s="64">
        <f t="shared" si="1109"/>
        <v>0</v>
      </c>
      <c r="AD501" s="79"/>
      <c r="AE501" s="78"/>
      <c r="AF501" s="64">
        <f t="shared" si="1110"/>
        <v>0</v>
      </c>
      <c r="AG501" s="79"/>
      <c r="AH501" s="78"/>
      <c r="AI501" s="64">
        <f t="shared" si="1111"/>
        <v>0</v>
      </c>
      <c r="AJ501" s="79"/>
      <c r="AK501" s="78"/>
      <c r="AL501" s="64">
        <f t="shared" si="1112"/>
        <v>0</v>
      </c>
      <c r="AM501" s="79"/>
      <c r="AN501" s="78"/>
      <c r="AO501" s="64">
        <f t="shared" si="1113"/>
        <v>0</v>
      </c>
      <c r="AP501" s="79"/>
      <c r="AQ501" s="78"/>
      <c r="AR501" s="64">
        <f t="shared" si="1114"/>
        <v>0</v>
      </c>
      <c r="AS501" s="79"/>
      <c r="AT501" s="78"/>
      <c r="AU501" s="64">
        <f t="shared" si="1115"/>
        <v>0</v>
      </c>
      <c r="AV501" s="79"/>
      <c r="AW501" s="78"/>
      <c r="AX501" s="64">
        <f t="shared" si="1116"/>
        <v>0</v>
      </c>
      <c r="AY501" s="79"/>
      <c r="AZ501" s="76"/>
      <c r="BA501" s="68" t="s">
        <v>37</v>
      </c>
    </row>
    <row r="502" spans="1:53" ht="15" customHeight="1">
      <c r="A502" s="627"/>
      <c r="B502" s="611"/>
      <c r="C502" s="613"/>
      <c r="D502" s="615"/>
      <c r="E502" s="629"/>
      <c r="F502" s="75" t="s">
        <v>38</v>
      </c>
      <c r="G502" s="78"/>
      <c r="H502" s="64">
        <f t="shared" si="1102"/>
        <v>0</v>
      </c>
      <c r="I502" s="79"/>
      <c r="J502" s="78"/>
      <c r="K502" s="64">
        <f t="shared" si="1103"/>
        <v>0</v>
      </c>
      <c r="L502" s="79"/>
      <c r="M502" s="78"/>
      <c r="N502" s="64">
        <f t="shared" si="1104"/>
        <v>0</v>
      </c>
      <c r="O502" s="79"/>
      <c r="P502" s="78"/>
      <c r="Q502" s="64">
        <f t="shared" si="1105"/>
        <v>0</v>
      </c>
      <c r="R502" s="79"/>
      <c r="S502" s="78"/>
      <c r="T502" s="64">
        <f t="shared" si="1106"/>
        <v>0</v>
      </c>
      <c r="U502" s="79"/>
      <c r="V502" s="78"/>
      <c r="W502" s="64">
        <f t="shared" si="1107"/>
        <v>0</v>
      </c>
      <c r="X502" s="93"/>
      <c r="Y502" s="78"/>
      <c r="Z502" s="64">
        <f t="shared" si="1108"/>
        <v>0</v>
      </c>
      <c r="AA502" s="79"/>
      <c r="AB502" s="78"/>
      <c r="AC502" s="64">
        <f t="shared" si="1109"/>
        <v>0</v>
      </c>
      <c r="AD502" s="79"/>
      <c r="AE502" s="78"/>
      <c r="AF502" s="64">
        <f t="shared" si="1110"/>
        <v>0</v>
      </c>
      <c r="AG502" s="79"/>
      <c r="AH502" s="78"/>
      <c r="AI502" s="64">
        <f t="shared" si="1111"/>
        <v>0</v>
      </c>
      <c r="AJ502" s="79"/>
      <c r="AK502" s="78"/>
      <c r="AL502" s="64">
        <f t="shared" si="1112"/>
        <v>0</v>
      </c>
      <c r="AM502" s="79"/>
      <c r="AN502" s="78"/>
      <c r="AO502" s="64">
        <f t="shared" si="1113"/>
        <v>0</v>
      </c>
      <c r="AP502" s="79"/>
      <c r="AQ502" s="78"/>
      <c r="AR502" s="64">
        <f t="shared" si="1114"/>
        <v>0</v>
      </c>
      <c r="AS502" s="79"/>
      <c r="AT502" s="78"/>
      <c r="AU502" s="64">
        <f t="shared" si="1115"/>
        <v>0</v>
      </c>
      <c r="AV502" s="79"/>
      <c r="AW502" s="78"/>
      <c r="AX502" s="64">
        <f t="shared" si="1116"/>
        <v>0</v>
      </c>
      <c r="AY502" s="79"/>
      <c r="AZ502" s="76"/>
      <c r="BA502" s="67">
        <f>SUM(H499:H504,K499:K504,N499:N504,Q499:Q504,T499:T504,W499:W504,Z499:Z504,AC499:AC504,Z499:Z504,AF499:AF504,AI499:AI504,AL499:AL504,AO499:AO504,AR499:AR504)</f>
        <v>3000</v>
      </c>
    </row>
    <row r="503" spans="1:53" ht="15" customHeight="1">
      <c r="A503" s="627"/>
      <c r="B503" s="611"/>
      <c r="C503" s="613"/>
      <c r="D503" s="615"/>
      <c r="E503" s="629"/>
      <c r="F503" s="75" t="s">
        <v>39</v>
      </c>
      <c r="G503" s="78"/>
      <c r="H503" s="64">
        <f t="shared" si="1102"/>
        <v>0</v>
      </c>
      <c r="I503" s="79"/>
      <c r="J503" s="78"/>
      <c r="K503" s="64">
        <f t="shared" si="1103"/>
        <v>0</v>
      </c>
      <c r="L503" s="79"/>
      <c r="M503" s="78"/>
      <c r="N503" s="64">
        <f t="shared" si="1104"/>
        <v>0</v>
      </c>
      <c r="O503" s="79"/>
      <c r="P503" s="78"/>
      <c r="Q503" s="64">
        <f t="shared" si="1105"/>
        <v>0</v>
      </c>
      <c r="R503" s="79"/>
      <c r="S503" s="78"/>
      <c r="T503" s="64">
        <f t="shared" si="1106"/>
        <v>0</v>
      </c>
      <c r="U503" s="79"/>
      <c r="V503" s="78"/>
      <c r="W503" s="64">
        <f t="shared" si="1107"/>
        <v>0</v>
      </c>
      <c r="X503" s="93"/>
      <c r="Y503" s="78"/>
      <c r="Z503" s="64">
        <f t="shared" si="1108"/>
        <v>0</v>
      </c>
      <c r="AA503" s="79"/>
      <c r="AB503" s="78"/>
      <c r="AC503" s="64">
        <f t="shared" si="1109"/>
        <v>0</v>
      </c>
      <c r="AD503" s="79"/>
      <c r="AE503" s="78"/>
      <c r="AF503" s="64">
        <f t="shared" si="1110"/>
        <v>0</v>
      </c>
      <c r="AG503" s="79"/>
      <c r="AH503" s="78"/>
      <c r="AI503" s="64">
        <f t="shared" si="1111"/>
        <v>0</v>
      </c>
      <c r="AJ503" s="79"/>
      <c r="AK503" s="78"/>
      <c r="AL503" s="64">
        <f t="shared" si="1112"/>
        <v>0</v>
      </c>
      <c r="AM503" s="79"/>
      <c r="AN503" s="78"/>
      <c r="AO503" s="64">
        <f t="shared" si="1113"/>
        <v>0</v>
      </c>
      <c r="AP503" s="79"/>
      <c r="AQ503" s="78"/>
      <c r="AR503" s="64">
        <f t="shared" si="1114"/>
        <v>0</v>
      </c>
      <c r="AS503" s="79"/>
      <c r="AT503" s="78"/>
      <c r="AU503" s="64">
        <f t="shared" si="1115"/>
        <v>0</v>
      </c>
      <c r="AV503" s="79"/>
      <c r="AW503" s="78"/>
      <c r="AX503" s="64">
        <f t="shared" si="1116"/>
        <v>0</v>
      </c>
      <c r="AY503" s="79"/>
      <c r="AZ503" s="76"/>
      <c r="BA503" s="68" t="s">
        <v>40</v>
      </c>
    </row>
    <row r="504" spans="1:53" ht="15" customHeight="1">
      <c r="A504" s="738"/>
      <c r="B504" s="734"/>
      <c r="C504" s="735"/>
      <c r="D504" s="736"/>
      <c r="E504" s="740"/>
      <c r="F504" s="75" t="s">
        <v>42</v>
      </c>
      <c r="G504" s="78"/>
      <c r="H504" s="64">
        <f t="shared" si="1102"/>
        <v>0</v>
      </c>
      <c r="I504" s="79"/>
      <c r="J504" s="78"/>
      <c r="K504" s="64">
        <f t="shared" si="1103"/>
        <v>0</v>
      </c>
      <c r="L504" s="79"/>
      <c r="M504" s="78"/>
      <c r="N504" s="64">
        <f t="shared" si="1104"/>
        <v>0</v>
      </c>
      <c r="O504" s="79"/>
      <c r="P504" s="78"/>
      <c r="Q504" s="64">
        <f t="shared" si="1105"/>
        <v>0</v>
      </c>
      <c r="R504" s="79"/>
      <c r="S504" s="78"/>
      <c r="T504" s="64">
        <f t="shared" si="1106"/>
        <v>0</v>
      </c>
      <c r="U504" s="79"/>
      <c r="V504" s="78"/>
      <c r="W504" s="64">
        <f t="shared" si="1107"/>
        <v>0</v>
      </c>
      <c r="X504" s="93"/>
      <c r="Y504" s="78"/>
      <c r="Z504" s="64">
        <f t="shared" si="1108"/>
        <v>0</v>
      </c>
      <c r="AA504" s="79"/>
      <c r="AB504" s="78"/>
      <c r="AC504" s="64">
        <f t="shared" si="1109"/>
        <v>0</v>
      </c>
      <c r="AD504" s="79"/>
      <c r="AE504" s="78"/>
      <c r="AF504" s="64">
        <f t="shared" si="1110"/>
        <v>0</v>
      </c>
      <c r="AG504" s="79"/>
      <c r="AH504" s="78"/>
      <c r="AI504" s="64">
        <f t="shared" si="1111"/>
        <v>0</v>
      </c>
      <c r="AJ504" s="79"/>
      <c r="AK504" s="78"/>
      <c r="AL504" s="64">
        <f t="shared" si="1112"/>
        <v>0</v>
      </c>
      <c r="AM504" s="79"/>
      <c r="AN504" s="78"/>
      <c r="AO504" s="64">
        <f t="shared" si="1113"/>
        <v>0</v>
      </c>
      <c r="AP504" s="79"/>
      <c r="AQ504" s="78"/>
      <c r="AR504" s="64">
        <f t="shared" si="1114"/>
        <v>0</v>
      </c>
      <c r="AS504" s="79"/>
      <c r="AT504" s="78"/>
      <c r="AU504" s="64">
        <f t="shared" si="1115"/>
        <v>0</v>
      </c>
      <c r="AV504" s="79"/>
      <c r="AW504" s="78"/>
      <c r="AX504" s="64">
        <f t="shared" si="1116"/>
        <v>0</v>
      </c>
      <c r="AY504" s="79"/>
      <c r="AZ504" s="76"/>
      <c r="BA504" s="67">
        <f>SUM(I499:I504,L499:L504,O499:O504,R499:R504,U499:U504,X499:X504,AA499:AA504,AD499:AD504,AG499:AG504,AJ499:AJ504,AM499:AM504,AP499:AP504,AS499:AS504)</f>
        <v>297000</v>
      </c>
    </row>
    <row r="505" spans="1:53" ht="15" customHeight="1">
      <c r="A505" s="477" t="s">
        <v>24</v>
      </c>
      <c r="B505" s="467" t="s">
        <v>20</v>
      </c>
      <c r="C505" s="467" t="s">
        <v>21</v>
      </c>
      <c r="D505" s="467" t="s">
        <v>212</v>
      </c>
      <c r="E505" s="467" t="s">
        <v>23</v>
      </c>
      <c r="F505" s="480" t="s">
        <v>25</v>
      </c>
      <c r="G505" s="459" t="s">
        <v>26</v>
      </c>
      <c r="H505" s="449" t="s">
        <v>27</v>
      </c>
      <c r="I505" s="451" t="s">
        <v>28</v>
      </c>
      <c r="J505" s="459" t="s">
        <v>26</v>
      </c>
      <c r="K505" s="449" t="s">
        <v>27</v>
      </c>
      <c r="L505" s="451" t="s">
        <v>28</v>
      </c>
      <c r="M505" s="459" t="s">
        <v>26</v>
      </c>
      <c r="N505" s="449" t="s">
        <v>27</v>
      </c>
      <c r="O505" s="451" t="s">
        <v>28</v>
      </c>
      <c r="P505" s="459" t="s">
        <v>26</v>
      </c>
      <c r="Q505" s="449" t="s">
        <v>27</v>
      </c>
      <c r="R505" s="451" t="s">
        <v>28</v>
      </c>
      <c r="S505" s="459" t="s">
        <v>26</v>
      </c>
      <c r="T505" s="449" t="s">
        <v>27</v>
      </c>
      <c r="U505" s="451" t="s">
        <v>28</v>
      </c>
      <c r="V505" s="459" t="s">
        <v>26</v>
      </c>
      <c r="W505" s="449" t="s">
        <v>27</v>
      </c>
      <c r="X505" s="473" t="s">
        <v>28</v>
      </c>
      <c r="Y505" s="459" t="s">
        <v>26</v>
      </c>
      <c r="Z505" s="449" t="s">
        <v>27</v>
      </c>
      <c r="AA505" s="451" t="s">
        <v>28</v>
      </c>
      <c r="AB505" s="459" t="s">
        <v>26</v>
      </c>
      <c r="AC505" s="449" t="s">
        <v>27</v>
      </c>
      <c r="AD505" s="451" t="s">
        <v>28</v>
      </c>
      <c r="AE505" s="459" t="s">
        <v>26</v>
      </c>
      <c r="AF505" s="449" t="s">
        <v>27</v>
      </c>
      <c r="AG505" s="451" t="s">
        <v>28</v>
      </c>
      <c r="AH505" s="459" t="s">
        <v>26</v>
      </c>
      <c r="AI505" s="449" t="s">
        <v>27</v>
      </c>
      <c r="AJ505" s="451" t="s">
        <v>28</v>
      </c>
      <c r="AK505" s="459" t="s">
        <v>26</v>
      </c>
      <c r="AL505" s="449" t="s">
        <v>27</v>
      </c>
      <c r="AM505" s="451" t="s">
        <v>28</v>
      </c>
      <c r="AN505" s="459" t="s">
        <v>26</v>
      </c>
      <c r="AO505" s="449" t="s">
        <v>27</v>
      </c>
      <c r="AP505" s="451" t="s">
        <v>28</v>
      </c>
      <c r="AQ505" s="459" t="s">
        <v>26</v>
      </c>
      <c r="AR505" s="449" t="s">
        <v>27</v>
      </c>
      <c r="AS505" s="451" t="s">
        <v>28</v>
      </c>
      <c r="AT505" s="459" t="s">
        <v>26</v>
      </c>
      <c r="AU505" s="449" t="s">
        <v>27</v>
      </c>
      <c r="AV505" s="451" t="s">
        <v>28</v>
      </c>
      <c r="AW505" s="459" t="s">
        <v>26</v>
      </c>
      <c r="AX505" s="449" t="s">
        <v>27</v>
      </c>
      <c r="AY505" s="451" t="s">
        <v>28</v>
      </c>
      <c r="AZ505" s="475" t="s">
        <v>26</v>
      </c>
      <c r="BA505" s="482" t="s">
        <v>29</v>
      </c>
    </row>
    <row r="506" spans="1:53" ht="15" customHeight="1">
      <c r="A506" s="626" t="s">
        <v>261</v>
      </c>
      <c r="B506" s="610" t="s">
        <v>481</v>
      </c>
      <c r="C506" s="612">
        <v>1606</v>
      </c>
      <c r="D506" s="614" t="s">
        <v>482</v>
      </c>
      <c r="E506" s="628" t="s">
        <v>483</v>
      </c>
      <c r="F506" s="75" t="s">
        <v>33</v>
      </c>
      <c r="G506" s="78"/>
      <c r="H506" s="64">
        <f t="shared" ref="H506:H511" si="1117">G506-I506</f>
        <v>0</v>
      </c>
      <c r="I506" s="79"/>
      <c r="J506" s="78"/>
      <c r="K506" s="64">
        <f t="shared" ref="K506:K511" si="1118">J506-L506</f>
        <v>0</v>
      </c>
      <c r="L506" s="79"/>
      <c r="M506" s="78"/>
      <c r="N506" s="64">
        <f t="shared" ref="N506:N511" si="1119">M506-O506</f>
        <v>0</v>
      </c>
      <c r="O506" s="79"/>
      <c r="P506" s="78"/>
      <c r="Q506" s="64">
        <f t="shared" ref="Q506:Q511" si="1120">P506-R506</f>
        <v>0</v>
      </c>
      <c r="R506" s="79"/>
      <c r="S506" s="78"/>
      <c r="T506" s="64">
        <f t="shared" ref="T506:T511" si="1121">S506-U506</f>
        <v>0</v>
      </c>
      <c r="U506" s="79"/>
      <c r="V506" s="78"/>
      <c r="W506" s="64">
        <f t="shared" ref="W506:W511" si="1122">V506-X506</f>
        <v>0</v>
      </c>
      <c r="X506" s="93"/>
      <c r="Y506" s="78"/>
      <c r="Z506" s="64">
        <f t="shared" ref="Z506:Z511" si="1123">Y506-AA506</f>
        <v>0</v>
      </c>
      <c r="AA506" s="79"/>
      <c r="AB506" s="78"/>
      <c r="AC506" s="64">
        <f t="shared" ref="AC506:AC511" si="1124">AB506-AD506</f>
        <v>0</v>
      </c>
      <c r="AD506" s="79"/>
      <c r="AE506" s="78"/>
      <c r="AF506" s="64">
        <f t="shared" ref="AF506:AF511" si="1125">AE506-AG506</f>
        <v>0</v>
      </c>
      <c r="AG506" s="79"/>
      <c r="AH506" s="78"/>
      <c r="AI506" s="64">
        <f t="shared" ref="AI506:AI511" si="1126">AH506-AJ506</f>
        <v>0</v>
      </c>
      <c r="AJ506" s="79"/>
      <c r="AK506" s="78"/>
      <c r="AL506" s="64">
        <f t="shared" ref="AL506:AL511" si="1127">AK506-AM506</f>
        <v>0</v>
      </c>
      <c r="AM506" s="79"/>
      <c r="AN506" s="78"/>
      <c r="AO506" s="64">
        <f t="shared" ref="AO506:AO511" si="1128">AN506-AP506</f>
        <v>0</v>
      </c>
      <c r="AP506" s="79"/>
      <c r="AQ506" s="78"/>
      <c r="AR506" s="64">
        <f t="shared" ref="AR506:AR511" si="1129">AQ506-AS506</f>
        <v>0</v>
      </c>
      <c r="AS506" s="79"/>
      <c r="AT506" s="78"/>
      <c r="AU506" s="64">
        <f t="shared" ref="AU506:AU511" si="1130">AT506-AV506</f>
        <v>0</v>
      </c>
      <c r="AV506" s="79"/>
      <c r="AW506" s="78"/>
      <c r="AX506" s="64">
        <f t="shared" ref="AX506:AX511" si="1131">AW506-AY506</f>
        <v>0</v>
      </c>
      <c r="AY506" s="79"/>
      <c r="AZ506" s="76"/>
      <c r="BA506" s="66" t="s">
        <v>34</v>
      </c>
    </row>
    <row r="507" spans="1:53" ht="15" customHeight="1">
      <c r="A507" s="627"/>
      <c r="B507" s="611"/>
      <c r="C507" s="613"/>
      <c r="D507" s="615"/>
      <c r="E507" s="629"/>
      <c r="F507" s="75" t="s">
        <v>35</v>
      </c>
      <c r="G507" s="78"/>
      <c r="H507" s="64">
        <f t="shared" si="1117"/>
        <v>0</v>
      </c>
      <c r="I507" s="79"/>
      <c r="J507" s="78"/>
      <c r="K507" s="64">
        <f t="shared" si="1118"/>
        <v>0</v>
      </c>
      <c r="L507" s="79"/>
      <c r="M507" s="78"/>
      <c r="N507" s="64">
        <f t="shared" si="1119"/>
        <v>0</v>
      </c>
      <c r="O507" s="79"/>
      <c r="P507" s="78"/>
      <c r="Q507" s="64">
        <f t="shared" si="1120"/>
        <v>0</v>
      </c>
      <c r="R507" s="79"/>
      <c r="S507" s="78"/>
      <c r="T507" s="64">
        <f t="shared" si="1121"/>
        <v>0</v>
      </c>
      <c r="U507" s="79"/>
      <c r="V507" s="78"/>
      <c r="W507" s="64">
        <f t="shared" si="1122"/>
        <v>0</v>
      </c>
      <c r="X507" s="93"/>
      <c r="Y507" s="78"/>
      <c r="Z507" s="64">
        <f t="shared" si="1123"/>
        <v>0</v>
      </c>
      <c r="AA507" s="79"/>
      <c r="AB507" s="78"/>
      <c r="AC507" s="64">
        <f t="shared" si="1124"/>
        <v>0</v>
      </c>
      <c r="AD507" s="79"/>
      <c r="AE507" s="78"/>
      <c r="AF507" s="64">
        <f t="shared" si="1125"/>
        <v>0</v>
      </c>
      <c r="AG507" s="79"/>
      <c r="AH507" s="78"/>
      <c r="AI507" s="64">
        <f t="shared" si="1126"/>
        <v>0</v>
      </c>
      <c r="AJ507" s="79"/>
      <c r="AK507" s="78"/>
      <c r="AL507" s="64">
        <f t="shared" si="1127"/>
        <v>0</v>
      </c>
      <c r="AM507" s="79"/>
      <c r="AN507" s="78"/>
      <c r="AO507" s="64">
        <f t="shared" si="1128"/>
        <v>0</v>
      </c>
      <c r="AP507" s="79"/>
      <c r="AQ507" s="78"/>
      <c r="AR507" s="64">
        <f t="shared" si="1129"/>
        <v>0</v>
      </c>
      <c r="AS507" s="79"/>
      <c r="AT507" s="78"/>
      <c r="AU507" s="64">
        <f t="shared" si="1130"/>
        <v>0</v>
      </c>
      <c r="AV507" s="79"/>
      <c r="AW507" s="78"/>
      <c r="AX507" s="64">
        <f t="shared" si="1131"/>
        <v>0</v>
      </c>
      <c r="AY507" s="79"/>
      <c r="AZ507" s="76"/>
      <c r="BA507" s="67">
        <f>SUM(G506:G511,J506:J511,M506:M511,P506:P511,S506:S511,V506:V511,Y506:Y511,AB506:AB511,AE506:AE511,AH506:AH511,AK506:AK511,AZ506:AZ511,AN506:AN511,AQ506:AQ511)</f>
        <v>1703308</v>
      </c>
    </row>
    <row r="508" spans="1:53" ht="15" customHeight="1">
      <c r="A508" s="627"/>
      <c r="B508" s="611"/>
      <c r="C508" s="613"/>
      <c r="D508" s="615"/>
      <c r="E508" s="629"/>
      <c r="F508" s="75" t="s">
        <v>36</v>
      </c>
      <c r="G508" s="78">
        <v>35000</v>
      </c>
      <c r="H508" s="64">
        <f t="shared" si="1117"/>
        <v>0</v>
      </c>
      <c r="I508" s="79">
        <v>35000</v>
      </c>
      <c r="J508" s="78"/>
      <c r="K508" s="64">
        <f t="shared" si="1118"/>
        <v>0</v>
      </c>
      <c r="L508" s="79"/>
      <c r="M508" s="78"/>
      <c r="N508" s="64">
        <f t="shared" si="1119"/>
        <v>0</v>
      </c>
      <c r="O508" s="79"/>
      <c r="P508" s="78"/>
      <c r="Q508" s="64">
        <f t="shared" si="1120"/>
        <v>0</v>
      </c>
      <c r="R508" s="79"/>
      <c r="S508" s="78"/>
      <c r="T508" s="64">
        <f t="shared" si="1121"/>
        <v>0</v>
      </c>
      <c r="U508" s="79"/>
      <c r="V508" s="78"/>
      <c r="W508" s="64">
        <f t="shared" si="1122"/>
        <v>0</v>
      </c>
      <c r="X508" s="93"/>
      <c r="Y508" s="78"/>
      <c r="Z508" s="64">
        <f t="shared" si="1123"/>
        <v>0</v>
      </c>
      <c r="AA508" s="79"/>
      <c r="AB508" s="78"/>
      <c r="AC508" s="64">
        <f t="shared" si="1124"/>
        <v>0</v>
      </c>
      <c r="AD508" s="79"/>
      <c r="AE508" s="78"/>
      <c r="AF508" s="64">
        <f t="shared" si="1125"/>
        <v>0</v>
      </c>
      <c r="AG508" s="79"/>
      <c r="AH508" s="78"/>
      <c r="AI508" s="64">
        <f t="shared" si="1126"/>
        <v>0</v>
      </c>
      <c r="AJ508" s="79"/>
      <c r="AK508" s="78"/>
      <c r="AL508" s="64">
        <f t="shared" si="1127"/>
        <v>0</v>
      </c>
      <c r="AM508" s="79"/>
      <c r="AN508" s="78"/>
      <c r="AO508" s="64">
        <f t="shared" si="1128"/>
        <v>0</v>
      </c>
      <c r="AP508" s="79"/>
      <c r="AQ508" s="78"/>
      <c r="AR508" s="64">
        <f t="shared" si="1129"/>
        <v>0</v>
      </c>
      <c r="AS508" s="79"/>
      <c r="AT508" s="78"/>
      <c r="AU508" s="64">
        <f t="shared" si="1130"/>
        <v>0</v>
      </c>
      <c r="AV508" s="79"/>
      <c r="AW508" s="78"/>
      <c r="AX508" s="64">
        <f t="shared" si="1131"/>
        <v>0</v>
      </c>
      <c r="AY508" s="79"/>
      <c r="AZ508" s="76"/>
      <c r="BA508" s="68" t="s">
        <v>37</v>
      </c>
    </row>
    <row r="509" spans="1:53" ht="15" customHeight="1">
      <c r="A509" s="627"/>
      <c r="B509" s="611"/>
      <c r="C509" s="613"/>
      <c r="D509" s="615"/>
      <c r="E509" s="629"/>
      <c r="F509" s="75" t="s">
        <v>38</v>
      </c>
      <c r="G509" s="78">
        <v>380000</v>
      </c>
      <c r="H509" s="64">
        <f t="shared" si="1117"/>
        <v>0</v>
      </c>
      <c r="I509" s="79">
        <v>380000</v>
      </c>
      <c r="J509" s="78"/>
      <c r="K509" s="64">
        <f t="shared" si="1118"/>
        <v>0</v>
      </c>
      <c r="L509" s="79"/>
      <c r="M509" s="78"/>
      <c r="N509" s="64">
        <f t="shared" si="1119"/>
        <v>0</v>
      </c>
      <c r="O509" s="79"/>
      <c r="P509" s="78"/>
      <c r="Q509" s="64">
        <f t="shared" si="1120"/>
        <v>0</v>
      </c>
      <c r="R509" s="79"/>
      <c r="S509" s="78"/>
      <c r="T509" s="64">
        <f t="shared" si="1121"/>
        <v>0</v>
      </c>
      <c r="U509" s="79"/>
      <c r="V509" s="78"/>
      <c r="W509" s="64">
        <f t="shared" si="1122"/>
        <v>0</v>
      </c>
      <c r="X509" s="93"/>
      <c r="Y509" s="78"/>
      <c r="Z509" s="64">
        <f t="shared" si="1123"/>
        <v>0</v>
      </c>
      <c r="AA509" s="79"/>
      <c r="AB509" s="78"/>
      <c r="AC509" s="64">
        <f t="shared" si="1124"/>
        <v>0</v>
      </c>
      <c r="AD509" s="79"/>
      <c r="AE509" s="78"/>
      <c r="AF509" s="64">
        <f t="shared" si="1125"/>
        <v>0</v>
      </c>
      <c r="AG509" s="79"/>
      <c r="AH509" s="78"/>
      <c r="AI509" s="64">
        <f t="shared" si="1126"/>
        <v>0</v>
      </c>
      <c r="AJ509" s="79"/>
      <c r="AK509" s="78"/>
      <c r="AL509" s="64">
        <f t="shared" si="1127"/>
        <v>0</v>
      </c>
      <c r="AM509" s="79"/>
      <c r="AN509" s="78"/>
      <c r="AO509" s="64">
        <f t="shared" si="1128"/>
        <v>0</v>
      </c>
      <c r="AP509" s="79"/>
      <c r="AQ509" s="78"/>
      <c r="AR509" s="64">
        <f t="shared" si="1129"/>
        <v>0</v>
      </c>
      <c r="AS509" s="79"/>
      <c r="AT509" s="78"/>
      <c r="AU509" s="64">
        <f t="shared" si="1130"/>
        <v>0</v>
      </c>
      <c r="AV509" s="79"/>
      <c r="AW509" s="78"/>
      <c r="AX509" s="64">
        <f t="shared" si="1131"/>
        <v>0</v>
      </c>
      <c r="AY509" s="79"/>
      <c r="AZ509" s="76"/>
      <c r="BA509" s="67">
        <f>SUM(H506:H511,K506:K511,N506:N511,Q506:Q511,T506:T511,W506:W511,Z506:Z511,AC506:AC511,AF506:AF511,AI506:AI511,AL506:AL511,AO506:AO511,AR506:AR511)</f>
        <v>0</v>
      </c>
    </row>
    <row r="510" spans="1:53" ht="15" customHeight="1">
      <c r="A510" s="627"/>
      <c r="B510" s="611"/>
      <c r="C510" s="613"/>
      <c r="D510" s="615"/>
      <c r="E510" s="629"/>
      <c r="F510" s="75" t="s">
        <v>39</v>
      </c>
      <c r="G510" s="78"/>
      <c r="H510" s="64">
        <f t="shared" si="1117"/>
        <v>0</v>
      </c>
      <c r="I510" s="79"/>
      <c r="J510" s="78"/>
      <c r="K510" s="64">
        <f t="shared" si="1118"/>
        <v>0</v>
      </c>
      <c r="L510" s="79"/>
      <c r="M510" s="78"/>
      <c r="N510" s="64">
        <f t="shared" si="1119"/>
        <v>0</v>
      </c>
      <c r="O510" s="79"/>
      <c r="P510" s="78"/>
      <c r="Q510" s="64">
        <f t="shared" si="1120"/>
        <v>0</v>
      </c>
      <c r="R510" s="79"/>
      <c r="S510" s="78"/>
      <c r="T510" s="64">
        <f t="shared" si="1121"/>
        <v>0</v>
      </c>
      <c r="U510" s="79"/>
      <c r="V510" s="78"/>
      <c r="W510" s="64">
        <f t="shared" si="1122"/>
        <v>0</v>
      </c>
      <c r="X510" s="93"/>
      <c r="Y510" s="78"/>
      <c r="Z510" s="64">
        <f t="shared" si="1123"/>
        <v>0</v>
      </c>
      <c r="AA510" s="79"/>
      <c r="AB510" s="78"/>
      <c r="AC510" s="64">
        <f t="shared" si="1124"/>
        <v>0</v>
      </c>
      <c r="AD510" s="79"/>
      <c r="AE510" s="78"/>
      <c r="AF510" s="64">
        <f t="shared" si="1125"/>
        <v>0</v>
      </c>
      <c r="AG510" s="79"/>
      <c r="AH510" s="78"/>
      <c r="AI510" s="64">
        <f t="shared" si="1126"/>
        <v>0</v>
      </c>
      <c r="AJ510" s="79"/>
      <c r="AK510" s="78"/>
      <c r="AL510" s="64">
        <f t="shared" si="1127"/>
        <v>0</v>
      </c>
      <c r="AM510" s="79"/>
      <c r="AN510" s="78"/>
      <c r="AO510" s="64">
        <f t="shared" si="1128"/>
        <v>0</v>
      </c>
      <c r="AP510" s="79"/>
      <c r="AQ510" s="78"/>
      <c r="AR510" s="64">
        <f t="shared" si="1129"/>
        <v>0</v>
      </c>
      <c r="AS510" s="79"/>
      <c r="AT510" s="78"/>
      <c r="AU510" s="64">
        <f t="shared" si="1130"/>
        <v>0</v>
      </c>
      <c r="AV510" s="79"/>
      <c r="AW510" s="78"/>
      <c r="AX510" s="64">
        <f t="shared" si="1131"/>
        <v>0</v>
      </c>
      <c r="AY510" s="79"/>
      <c r="AZ510" s="76"/>
      <c r="BA510" s="68" t="s">
        <v>40</v>
      </c>
    </row>
    <row r="511" spans="1:53" ht="15" customHeight="1">
      <c r="A511" s="738"/>
      <c r="B511" s="734"/>
      <c r="C511" s="735"/>
      <c r="D511" s="736"/>
      <c r="E511" s="740"/>
      <c r="F511" s="75" t="s">
        <v>42</v>
      </c>
      <c r="G511" s="78"/>
      <c r="H511" s="64">
        <f t="shared" si="1117"/>
        <v>0</v>
      </c>
      <c r="I511" s="79"/>
      <c r="J511" s="78"/>
      <c r="K511" s="64">
        <f t="shared" si="1118"/>
        <v>0</v>
      </c>
      <c r="L511" s="79"/>
      <c r="M511" s="78"/>
      <c r="N511" s="64">
        <f t="shared" si="1119"/>
        <v>0</v>
      </c>
      <c r="O511" s="79"/>
      <c r="P511" s="78">
        <f>SUM(1133308+155000)</f>
        <v>1288308</v>
      </c>
      <c r="Q511" s="64">
        <f t="shared" si="1120"/>
        <v>0</v>
      </c>
      <c r="R511" s="79">
        <v>1288308</v>
      </c>
      <c r="S511" s="78"/>
      <c r="T511" s="64">
        <f t="shared" si="1121"/>
        <v>0</v>
      </c>
      <c r="U511" s="79"/>
      <c r="V511" s="78"/>
      <c r="W511" s="64">
        <f t="shared" si="1122"/>
        <v>0</v>
      </c>
      <c r="X511" s="93"/>
      <c r="Y511" s="78"/>
      <c r="Z511" s="64">
        <f t="shared" si="1123"/>
        <v>0</v>
      </c>
      <c r="AA511" s="79"/>
      <c r="AB511" s="78"/>
      <c r="AC511" s="64">
        <f t="shared" si="1124"/>
        <v>0</v>
      </c>
      <c r="AD511" s="79"/>
      <c r="AE511" s="78"/>
      <c r="AF511" s="64">
        <f t="shared" si="1125"/>
        <v>0</v>
      </c>
      <c r="AG511" s="79"/>
      <c r="AH511" s="78"/>
      <c r="AI511" s="64">
        <f t="shared" si="1126"/>
        <v>0</v>
      </c>
      <c r="AJ511" s="79"/>
      <c r="AK511" s="78"/>
      <c r="AL511" s="64">
        <f t="shared" si="1127"/>
        <v>0</v>
      </c>
      <c r="AM511" s="79"/>
      <c r="AN511" s="78"/>
      <c r="AO511" s="64">
        <f t="shared" si="1128"/>
        <v>0</v>
      </c>
      <c r="AP511" s="79"/>
      <c r="AQ511" s="78"/>
      <c r="AR511" s="64">
        <f t="shared" si="1129"/>
        <v>0</v>
      </c>
      <c r="AS511" s="79"/>
      <c r="AT511" s="78"/>
      <c r="AU511" s="64">
        <f t="shared" si="1130"/>
        <v>0</v>
      </c>
      <c r="AV511" s="79"/>
      <c r="AW511" s="78"/>
      <c r="AX511" s="64">
        <f t="shared" si="1131"/>
        <v>0</v>
      </c>
      <c r="AY511" s="79"/>
      <c r="AZ511" s="76"/>
      <c r="BA511" s="67">
        <f>SUM(I506:I511,L506:L511,O506:O511,R506:R511,U506:U511,X506:X511,AA506:AA511,AD506:AD511,AG506:AG511,AJ506:AJ511,AM506:AM511,AP506:AP511,AS506:AS511)</f>
        <v>1703308</v>
      </c>
    </row>
    <row r="512" spans="1:53" ht="15" customHeight="1">
      <c r="A512" s="477" t="s">
        <v>24</v>
      </c>
      <c r="B512" s="467" t="s">
        <v>20</v>
      </c>
      <c r="C512" s="467" t="s">
        <v>21</v>
      </c>
      <c r="D512" s="467" t="s">
        <v>212</v>
      </c>
      <c r="E512" s="467" t="s">
        <v>23</v>
      </c>
      <c r="F512" s="480" t="s">
        <v>25</v>
      </c>
      <c r="G512" s="459" t="s">
        <v>26</v>
      </c>
      <c r="H512" s="449" t="s">
        <v>27</v>
      </c>
      <c r="I512" s="451" t="s">
        <v>28</v>
      </c>
      <c r="J512" s="459" t="s">
        <v>26</v>
      </c>
      <c r="K512" s="449" t="s">
        <v>27</v>
      </c>
      <c r="L512" s="451" t="s">
        <v>28</v>
      </c>
      <c r="M512" s="459" t="s">
        <v>26</v>
      </c>
      <c r="N512" s="449" t="s">
        <v>27</v>
      </c>
      <c r="O512" s="451" t="s">
        <v>28</v>
      </c>
      <c r="P512" s="459" t="s">
        <v>26</v>
      </c>
      <c r="Q512" s="449" t="s">
        <v>27</v>
      </c>
      <c r="R512" s="451" t="s">
        <v>28</v>
      </c>
      <c r="S512" s="459" t="s">
        <v>26</v>
      </c>
      <c r="T512" s="449" t="s">
        <v>27</v>
      </c>
      <c r="U512" s="451" t="s">
        <v>28</v>
      </c>
      <c r="V512" s="459" t="s">
        <v>26</v>
      </c>
      <c r="W512" s="449" t="s">
        <v>27</v>
      </c>
      <c r="X512" s="473" t="s">
        <v>28</v>
      </c>
      <c r="Y512" s="459" t="s">
        <v>26</v>
      </c>
      <c r="Z512" s="449" t="s">
        <v>27</v>
      </c>
      <c r="AA512" s="451" t="s">
        <v>28</v>
      </c>
      <c r="AB512" s="459" t="s">
        <v>26</v>
      </c>
      <c r="AC512" s="449" t="s">
        <v>27</v>
      </c>
      <c r="AD512" s="451" t="s">
        <v>28</v>
      </c>
      <c r="AE512" s="459" t="s">
        <v>26</v>
      </c>
      <c r="AF512" s="449" t="s">
        <v>27</v>
      </c>
      <c r="AG512" s="451" t="s">
        <v>28</v>
      </c>
      <c r="AH512" s="459" t="s">
        <v>26</v>
      </c>
      <c r="AI512" s="449" t="s">
        <v>27</v>
      </c>
      <c r="AJ512" s="451" t="s">
        <v>28</v>
      </c>
      <c r="AK512" s="459" t="s">
        <v>26</v>
      </c>
      <c r="AL512" s="449" t="s">
        <v>27</v>
      </c>
      <c r="AM512" s="451" t="s">
        <v>28</v>
      </c>
      <c r="AN512" s="459" t="s">
        <v>26</v>
      </c>
      <c r="AO512" s="449" t="s">
        <v>27</v>
      </c>
      <c r="AP512" s="451" t="s">
        <v>28</v>
      </c>
      <c r="AQ512" s="459" t="s">
        <v>26</v>
      </c>
      <c r="AR512" s="449" t="s">
        <v>27</v>
      </c>
      <c r="AS512" s="451" t="s">
        <v>28</v>
      </c>
      <c r="AT512" s="459" t="s">
        <v>26</v>
      </c>
      <c r="AU512" s="449" t="s">
        <v>27</v>
      </c>
      <c r="AV512" s="451" t="s">
        <v>28</v>
      </c>
      <c r="AW512" s="459" t="s">
        <v>26</v>
      </c>
      <c r="AX512" s="449" t="s">
        <v>27</v>
      </c>
      <c r="AY512" s="451" t="s">
        <v>28</v>
      </c>
      <c r="AZ512" s="475" t="s">
        <v>26</v>
      </c>
      <c r="BA512" s="482" t="s">
        <v>29</v>
      </c>
    </row>
    <row r="513" spans="1:53" ht="15" customHeight="1">
      <c r="A513" s="626" t="s">
        <v>261</v>
      </c>
      <c r="B513" s="610" t="s">
        <v>484</v>
      </c>
      <c r="C513" s="612">
        <v>2175</v>
      </c>
      <c r="D513" s="624" t="s">
        <v>485</v>
      </c>
      <c r="E513" s="628" t="s">
        <v>486</v>
      </c>
      <c r="F513" s="75" t="s">
        <v>33</v>
      </c>
      <c r="G513" s="78"/>
      <c r="H513" s="64">
        <f t="shared" ref="H513:H519" si="1132">G513-I513</f>
        <v>0</v>
      </c>
      <c r="I513" s="79"/>
      <c r="J513" s="78"/>
      <c r="K513" s="64">
        <f t="shared" ref="K513:K519" si="1133">J513-L513</f>
        <v>0</v>
      </c>
      <c r="L513" s="79"/>
      <c r="M513" s="78"/>
      <c r="N513" s="64">
        <f t="shared" ref="N513:N519" si="1134">M513-O513</f>
        <v>0</v>
      </c>
      <c r="O513" s="79"/>
      <c r="P513" s="78"/>
      <c r="Q513" s="64">
        <f t="shared" ref="Q513:Q519" si="1135">P513-R513</f>
        <v>0</v>
      </c>
      <c r="R513" s="79"/>
      <c r="S513" s="78"/>
      <c r="T513" s="64">
        <f t="shared" ref="T513:T519" si="1136">S513-U513</f>
        <v>0</v>
      </c>
      <c r="U513" s="79"/>
      <c r="V513" s="78"/>
      <c r="W513" s="64">
        <f t="shared" ref="W513:W519" si="1137">V513-X513</f>
        <v>0</v>
      </c>
      <c r="X513" s="93"/>
      <c r="Y513" s="78"/>
      <c r="Z513" s="64">
        <f t="shared" ref="Z513:Z519" si="1138">Y513-AA513</f>
        <v>0</v>
      </c>
      <c r="AA513" s="79"/>
      <c r="AB513" s="78"/>
      <c r="AC513" s="64">
        <f t="shared" ref="AC513:AC519" si="1139">AB513-AD513</f>
        <v>0</v>
      </c>
      <c r="AD513" s="79"/>
      <c r="AE513" s="78"/>
      <c r="AF513" s="64">
        <f t="shared" ref="AF513:AF519" si="1140">AE513-AG513</f>
        <v>0</v>
      </c>
      <c r="AG513" s="79"/>
      <c r="AH513" s="78"/>
      <c r="AI513" s="64">
        <f t="shared" ref="AI513:AI516" si="1141">AH513-AJ513</f>
        <v>0</v>
      </c>
      <c r="AJ513" s="79"/>
      <c r="AK513" s="78"/>
      <c r="AL513" s="64">
        <f t="shared" ref="AL513:AL516" si="1142">AK513-AM513</f>
        <v>0</v>
      </c>
      <c r="AM513" s="79"/>
      <c r="AN513" s="78"/>
      <c r="AO513" s="64">
        <f t="shared" ref="AO513:AO516" si="1143">AN513-AP513</f>
        <v>0</v>
      </c>
      <c r="AP513" s="79"/>
      <c r="AQ513" s="78"/>
      <c r="AR513" s="64">
        <f t="shared" ref="AR513:AR516" si="1144">AQ513-AS513</f>
        <v>0</v>
      </c>
      <c r="AS513" s="79"/>
      <c r="AT513" s="78"/>
      <c r="AU513" s="64">
        <f t="shared" ref="AU513:AU516" si="1145">AT513-AV513</f>
        <v>0</v>
      </c>
      <c r="AV513" s="79"/>
      <c r="AW513" s="78"/>
      <c r="AX513" s="64">
        <f t="shared" ref="AX513:AX516" si="1146">AW513-AY513</f>
        <v>0</v>
      </c>
      <c r="AY513" s="79"/>
      <c r="AZ513" s="76"/>
      <c r="BA513" s="66" t="s">
        <v>34</v>
      </c>
    </row>
    <row r="514" spans="1:53">
      <c r="A514" s="627"/>
      <c r="B514" s="611"/>
      <c r="C514" s="613"/>
      <c r="D514" s="625"/>
      <c r="E514" s="629"/>
      <c r="F514" s="75" t="s">
        <v>35</v>
      </c>
      <c r="G514" s="78"/>
      <c r="H514" s="64">
        <f t="shared" si="1132"/>
        <v>0</v>
      </c>
      <c r="I514" s="79"/>
      <c r="J514" s="78"/>
      <c r="K514" s="64">
        <f t="shared" si="1133"/>
        <v>0</v>
      </c>
      <c r="L514" s="79"/>
      <c r="M514" s="78"/>
      <c r="N514" s="64">
        <f t="shared" si="1134"/>
        <v>0</v>
      </c>
      <c r="O514" s="79"/>
      <c r="P514" s="78"/>
      <c r="Q514" s="64">
        <f t="shared" si="1135"/>
        <v>0</v>
      </c>
      <c r="R514" s="79"/>
      <c r="S514" s="78"/>
      <c r="T514" s="64">
        <f t="shared" si="1136"/>
        <v>0</v>
      </c>
      <c r="U514" s="79"/>
      <c r="V514" s="78"/>
      <c r="W514" s="64">
        <f t="shared" si="1137"/>
        <v>0</v>
      </c>
      <c r="X514" s="93"/>
      <c r="Y514" s="78"/>
      <c r="Z514" s="64">
        <f t="shared" si="1138"/>
        <v>0</v>
      </c>
      <c r="AA514" s="79"/>
      <c r="AB514" s="78"/>
      <c r="AC514" s="64">
        <f t="shared" si="1139"/>
        <v>0</v>
      </c>
      <c r="AD514" s="79"/>
      <c r="AE514" s="78"/>
      <c r="AF514" s="64">
        <f t="shared" si="1140"/>
        <v>0</v>
      </c>
      <c r="AG514" s="79"/>
      <c r="AH514" s="78"/>
      <c r="AI514" s="64">
        <f t="shared" si="1141"/>
        <v>0</v>
      </c>
      <c r="AJ514" s="79"/>
      <c r="AK514" s="78"/>
      <c r="AL514" s="64">
        <f t="shared" si="1142"/>
        <v>0</v>
      </c>
      <c r="AM514" s="79"/>
      <c r="AN514" s="78"/>
      <c r="AO514" s="64">
        <f t="shared" si="1143"/>
        <v>0</v>
      </c>
      <c r="AP514" s="79"/>
      <c r="AQ514" s="78"/>
      <c r="AR514" s="64">
        <f t="shared" si="1144"/>
        <v>0</v>
      </c>
      <c r="AS514" s="79"/>
      <c r="AT514" s="78"/>
      <c r="AU514" s="64">
        <f t="shared" si="1145"/>
        <v>0</v>
      </c>
      <c r="AV514" s="79"/>
      <c r="AW514" s="78"/>
      <c r="AX514" s="64">
        <f t="shared" si="1146"/>
        <v>0</v>
      </c>
      <c r="AY514" s="79"/>
      <c r="AZ514" s="76"/>
      <c r="BA514" s="67">
        <f>SUM(G513:G519,J513:J519,M513:M519,P513:P519,S513:S519,V513:V519,Y513:Y519,AB513:AB519,AE513:AE519,AH513:AH519,AK513:AK519,AZ513:AZ519,AN513:AN519,AQ513:AQ519)</f>
        <v>2698059</v>
      </c>
    </row>
    <row r="515" spans="1:53">
      <c r="A515" s="627"/>
      <c r="B515" s="611"/>
      <c r="C515" s="613"/>
      <c r="D515" s="625"/>
      <c r="E515" s="629"/>
      <c r="F515" s="75" t="s">
        <v>36</v>
      </c>
      <c r="G515" s="78"/>
      <c r="H515" s="64">
        <f t="shared" si="1132"/>
        <v>0</v>
      </c>
      <c r="I515" s="79"/>
      <c r="J515" s="78"/>
      <c r="K515" s="64">
        <f t="shared" si="1133"/>
        <v>0</v>
      </c>
      <c r="L515" s="79"/>
      <c r="M515" s="78"/>
      <c r="N515" s="64">
        <f t="shared" si="1134"/>
        <v>0</v>
      </c>
      <c r="O515" s="79"/>
      <c r="P515" s="78">
        <v>250000</v>
      </c>
      <c r="Q515" s="64">
        <f t="shared" si="1135"/>
        <v>0</v>
      </c>
      <c r="R515" s="79">
        <v>250000</v>
      </c>
      <c r="S515" s="78"/>
      <c r="T515" s="64">
        <f t="shared" si="1136"/>
        <v>0</v>
      </c>
      <c r="U515" s="79"/>
      <c r="V515" s="78"/>
      <c r="W515" s="64">
        <f t="shared" si="1137"/>
        <v>0</v>
      </c>
      <c r="X515" s="93"/>
      <c r="Y515" s="78"/>
      <c r="Z515" s="64">
        <f t="shared" si="1138"/>
        <v>0</v>
      </c>
      <c r="AA515" s="79"/>
      <c r="AB515" s="78"/>
      <c r="AC515" s="64">
        <f t="shared" si="1139"/>
        <v>0</v>
      </c>
      <c r="AD515" s="79"/>
      <c r="AE515" s="78"/>
      <c r="AF515" s="64">
        <f t="shared" si="1140"/>
        <v>0</v>
      </c>
      <c r="AG515" s="79"/>
      <c r="AH515" s="78"/>
      <c r="AI515" s="64">
        <f t="shared" si="1141"/>
        <v>0</v>
      </c>
      <c r="AJ515" s="79"/>
      <c r="AK515" s="78"/>
      <c r="AL515" s="64">
        <f t="shared" si="1142"/>
        <v>0</v>
      </c>
      <c r="AM515" s="79"/>
      <c r="AN515" s="78"/>
      <c r="AO515" s="64">
        <f t="shared" si="1143"/>
        <v>0</v>
      </c>
      <c r="AP515" s="79"/>
      <c r="AQ515" s="78"/>
      <c r="AR515" s="64">
        <f t="shared" si="1144"/>
        <v>0</v>
      </c>
      <c r="AS515" s="79"/>
      <c r="AT515" s="78"/>
      <c r="AU515" s="64">
        <f t="shared" si="1145"/>
        <v>0</v>
      </c>
      <c r="AV515" s="79"/>
      <c r="AW515" s="78"/>
      <c r="AX515" s="64">
        <f t="shared" si="1146"/>
        <v>0</v>
      </c>
      <c r="AY515" s="79"/>
      <c r="AZ515" s="76"/>
      <c r="BA515" s="68" t="s">
        <v>37</v>
      </c>
    </row>
    <row r="516" spans="1:53">
      <c r="A516" s="627"/>
      <c r="B516" s="611"/>
      <c r="C516" s="613"/>
      <c r="D516" s="625"/>
      <c r="E516" s="629"/>
      <c r="F516" s="75" t="s">
        <v>38</v>
      </c>
      <c r="G516" s="78"/>
      <c r="H516" s="64">
        <f t="shared" si="1132"/>
        <v>0</v>
      </c>
      <c r="I516" s="79"/>
      <c r="J516" s="78"/>
      <c r="K516" s="64">
        <f t="shared" si="1133"/>
        <v>0</v>
      </c>
      <c r="L516" s="79"/>
      <c r="M516" s="78"/>
      <c r="N516" s="64">
        <f t="shared" si="1134"/>
        <v>0</v>
      </c>
      <c r="O516" s="79"/>
      <c r="P516" s="78"/>
      <c r="Q516" s="64">
        <f t="shared" si="1135"/>
        <v>0</v>
      </c>
      <c r="R516" s="79"/>
      <c r="S516" s="78"/>
      <c r="T516" s="64">
        <f t="shared" si="1136"/>
        <v>0</v>
      </c>
      <c r="U516" s="79"/>
      <c r="V516" s="78"/>
      <c r="W516" s="64">
        <f t="shared" si="1137"/>
        <v>0</v>
      </c>
      <c r="X516" s="93"/>
      <c r="Y516" s="78"/>
      <c r="Z516" s="64">
        <f t="shared" si="1138"/>
        <v>0</v>
      </c>
      <c r="AA516" s="93"/>
      <c r="AB516" s="131">
        <v>239676</v>
      </c>
      <c r="AC516" s="132">
        <f t="shared" si="1139"/>
        <v>0</v>
      </c>
      <c r="AD516" s="79">
        <v>239676</v>
      </c>
      <c r="AE516" s="131"/>
      <c r="AF516" s="64">
        <f t="shared" si="1140"/>
        <v>0</v>
      </c>
      <c r="AG516" s="79"/>
      <c r="AH516" s="78"/>
      <c r="AI516" s="64">
        <f t="shared" si="1141"/>
        <v>0</v>
      </c>
      <c r="AJ516" s="79"/>
      <c r="AK516" s="78"/>
      <c r="AL516" s="64">
        <f t="shared" si="1142"/>
        <v>0</v>
      </c>
      <c r="AM516" s="79"/>
      <c r="AN516" s="78"/>
      <c r="AO516" s="64">
        <f t="shared" si="1143"/>
        <v>0</v>
      </c>
      <c r="AP516" s="79"/>
      <c r="AQ516" s="78"/>
      <c r="AR516" s="64">
        <f t="shared" si="1144"/>
        <v>0</v>
      </c>
      <c r="AS516" s="79"/>
      <c r="AT516" s="78"/>
      <c r="AU516" s="64">
        <f t="shared" si="1145"/>
        <v>0</v>
      </c>
      <c r="AV516" s="79"/>
      <c r="AW516" s="78"/>
      <c r="AX516" s="64">
        <f t="shared" si="1146"/>
        <v>0</v>
      </c>
      <c r="AY516" s="79"/>
      <c r="AZ516" s="76"/>
      <c r="BA516" s="67">
        <f>SUM(H513:H519,K513:K519,N513:N519,Q513:Q519,T513:T519,W513:W519,Z513:Z519,AC513:AC519,AF513:AF519,AI513:AI519,AL513:AL519,AO513:AO519,AR513:AR519)</f>
        <v>2208383</v>
      </c>
    </row>
    <row r="517" spans="1:53">
      <c r="A517" s="627"/>
      <c r="B517" s="611"/>
      <c r="C517" s="613"/>
      <c r="D517" s="625"/>
      <c r="E517" s="629"/>
      <c r="F517" s="75" t="s">
        <v>487</v>
      </c>
      <c r="G517" s="78"/>
      <c r="H517" s="64"/>
      <c r="I517" s="79"/>
      <c r="J517" s="78"/>
      <c r="K517" s="64"/>
      <c r="L517" s="79"/>
      <c r="M517" s="78"/>
      <c r="N517" s="64"/>
      <c r="O517" s="79"/>
      <c r="P517" s="78"/>
      <c r="Q517" s="64"/>
      <c r="R517" s="79"/>
      <c r="S517" s="78"/>
      <c r="T517" s="64"/>
      <c r="U517" s="79"/>
      <c r="V517" s="145"/>
      <c r="W517" s="146">
        <f t="shared" ref="W517" si="1147">V517-X517</f>
        <v>0</v>
      </c>
      <c r="X517" s="147"/>
      <c r="Y517" s="131"/>
      <c r="Z517" s="132">
        <f t="shared" si="1138"/>
        <v>0</v>
      </c>
      <c r="AA517" s="161"/>
      <c r="AB517" s="78"/>
      <c r="AC517" s="64"/>
      <c r="AD517" s="79"/>
      <c r="AE517" s="78"/>
      <c r="AF517" s="64"/>
      <c r="AG517" s="79"/>
      <c r="AH517" s="78"/>
      <c r="AI517" s="64"/>
      <c r="AJ517" s="79"/>
      <c r="AK517" s="78"/>
      <c r="AL517" s="64"/>
      <c r="AM517" s="79"/>
      <c r="AN517" s="78"/>
      <c r="AO517" s="64"/>
      <c r="AP517" s="79"/>
      <c r="AQ517" s="78"/>
      <c r="AR517" s="64"/>
      <c r="AS517" s="79"/>
      <c r="AT517" s="78"/>
      <c r="AU517" s="64"/>
      <c r="AV517" s="79"/>
      <c r="AW517" s="78"/>
      <c r="AX517" s="64"/>
      <c r="AY517" s="79"/>
      <c r="AZ517" s="76"/>
      <c r="BA517" s="67"/>
    </row>
    <row r="518" spans="1:53">
      <c r="A518" s="627"/>
      <c r="B518" s="611"/>
      <c r="C518" s="613"/>
      <c r="D518" s="625"/>
      <c r="E518" s="629"/>
      <c r="F518" s="75" t="s">
        <v>39</v>
      </c>
      <c r="G518" s="78"/>
      <c r="H518" s="64">
        <f t="shared" si="1132"/>
        <v>0</v>
      </c>
      <c r="I518" s="79"/>
      <c r="J518" s="78"/>
      <c r="K518" s="64">
        <f t="shared" si="1133"/>
        <v>0</v>
      </c>
      <c r="L518" s="79"/>
      <c r="M518" s="78"/>
      <c r="N518" s="64">
        <f t="shared" si="1134"/>
        <v>0</v>
      </c>
      <c r="O518" s="79"/>
      <c r="P518" s="78"/>
      <c r="Q518" s="64">
        <f t="shared" si="1135"/>
        <v>0</v>
      </c>
      <c r="R518" s="79"/>
      <c r="S518" s="78"/>
      <c r="T518" s="64">
        <f t="shared" si="1136"/>
        <v>0</v>
      </c>
      <c r="U518" s="79"/>
      <c r="V518" s="78"/>
      <c r="W518" s="64">
        <f t="shared" si="1137"/>
        <v>0</v>
      </c>
      <c r="X518" s="93"/>
      <c r="Y518" s="78"/>
      <c r="Z518" s="64">
        <f t="shared" si="1138"/>
        <v>0</v>
      </c>
      <c r="AA518" s="79"/>
      <c r="AB518" s="78"/>
      <c r="AC518" s="64">
        <f t="shared" ref="AC518" si="1148">AB518-AD518</f>
        <v>0</v>
      </c>
      <c r="AD518" s="79"/>
      <c r="AE518" s="78"/>
      <c r="AF518" s="64">
        <f t="shared" si="1140"/>
        <v>0</v>
      </c>
      <c r="AG518" s="79"/>
      <c r="AH518" s="131"/>
      <c r="AI518" s="132">
        <f t="shared" ref="AI518:AI519" si="1149">AH518-AJ518</f>
        <v>0</v>
      </c>
      <c r="AJ518" s="133"/>
      <c r="AK518" s="415">
        <v>750000</v>
      </c>
      <c r="AL518" s="416">
        <f t="shared" ref="AL518:AL519" si="1150">AK518-AM518</f>
        <v>750000</v>
      </c>
      <c r="AM518" s="417"/>
      <c r="AN518" s="78"/>
      <c r="AO518" s="64">
        <f t="shared" ref="AO518:AO519" si="1151">AN518-AP518</f>
        <v>0</v>
      </c>
      <c r="AP518" s="79"/>
      <c r="AQ518" s="78"/>
      <c r="AR518" s="64">
        <f t="shared" ref="AR518:AR519" si="1152">AQ518-AS518</f>
        <v>0</v>
      </c>
      <c r="AS518" s="79"/>
      <c r="AT518" s="78"/>
      <c r="AU518" s="64">
        <f t="shared" ref="AU518:AU519" si="1153">AT518-AV518</f>
        <v>0</v>
      </c>
      <c r="AV518" s="79"/>
      <c r="AW518" s="78"/>
      <c r="AX518" s="64">
        <f t="shared" ref="AX518:AX519" si="1154">AW518-AY518</f>
        <v>0</v>
      </c>
      <c r="AY518" s="79"/>
      <c r="AZ518" s="76"/>
      <c r="BA518" s="68" t="s">
        <v>40</v>
      </c>
    </row>
    <row r="519" spans="1:53">
      <c r="A519" s="741"/>
      <c r="B519" s="742"/>
      <c r="C519" s="743"/>
      <c r="D519" s="744"/>
      <c r="E519" s="745"/>
      <c r="F519" s="75" t="s">
        <v>42</v>
      </c>
      <c r="G519" s="78"/>
      <c r="H519" s="64">
        <f t="shared" si="1132"/>
        <v>0</v>
      </c>
      <c r="I519" s="79"/>
      <c r="J519" s="78"/>
      <c r="K519" s="64">
        <f t="shared" si="1133"/>
        <v>0</v>
      </c>
      <c r="L519" s="79"/>
      <c r="M519" s="78"/>
      <c r="N519" s="64">
        <f t="shared" si="1134"/>
        <v>0</v>
      </c>
      <c r="O519" s="79"/>
      <c r="P519" s="78"/>
      <c r="Q519" s="64">
        <f t="shared" si="1135"/>
        <v>0</v>
      </c>
      <c r="R519" s="79"/>
      <c r="S519" s="78"/>
      <c r="T519" s="64">
        <f t="shared" si="1136"/>
        <v>0</v>
      </c>
      <c r="U519" s="79"/>
      <c r="V519" s="78"/>
      <c r="W519" s="64">
        <f t="shared" si="1137"/>
        <v>0</v>
      </c>
      <c r="X519" s="93"/>
      <c r="Y519" s="78"/>
      <c r="Z519" s="64">
        <f t="shared" si="1138"/>
        <v>0</v>
      </c>
      <c r="AA519" s="79"/>
      <c r="AB519" s="78"/>
      <c r="AC519" s="64">
        <f t="shared" si="1139"/>
        <v>0</v>
      </c>
      <c r="AD519" s="79"/>
      <c r="AE519" s="78"/>
      <c r="AF519" s="64">
        <f t="shared" si="1140"/>
        <v>0</v>
      </c>
      <c r="AG519" s="79"/>
      <c r="AH519" s="131"/>
      <c r="AI519" s="132">
        <f t="shared" si="1149"/>
        <v>0</v>
      </c>
      <c r="AJ519" s="133"/>
      <c r="AK519" s="415">
        <v>1458383</v>
      </c>
      <c r="AL519" s="416">
        <f t="shared" si="1150"/>
        <v>1458383</v>
      </c>
      <c r="AM519" s="417"/>
      <c r="AN519" s="78"/>
      <c r="AO519" s="64">
        <f t="shared" si="1151"/>
        <v>0</v>
      </c>
      <c r="AP519" s="79"/>
      <c r="AQ519" s="78"/>
      <c r="AR519" s="64">
        <f t="shared" si="1152"/>
        <v>0</v>
      </c>
      <c r="AS519" s="79"/>
      <c r="AT519" s="78"/>
      <c r="AU519" s="64">
        <f t="shared" si="1153"/>
        <v>0</v>
      </c>
      <c r="AV519" s="79"/>
      <c r="AW519" s="78"/>
      <c r="AX519" s="64">
        <f t="shared" si="1154"/>
        <v>0</v>
      </c>
      <c r="AY519" s="79"/>
      <c r="AZ519" s="76"/>
      <c r="BA519" s="67">
        <f>SUM(I513:I519,L513:L519,O513:O519,R513:R519,U513:U519,X513:X519,AA513:AA519,AD513:AD519,AG513:AG519,AJ513:AJ519,AM513:AM519,AP513:AP519,AS513:AS519)</f>
        <v>489676</v>
      </c>
    </row>
    <row r="520" spans="1:53" ht="15" customHeight="1">
      <c r="A520" s="478" t="s">
        <v>24</v>
      </c>
      <c r="B520" s="468" t="s">
        <v>20</v>
      </c>
      <c r="C520" s="468" t="s">
        <v>21</v>
      </c>
      <c r="D520" s="468" t="s">
        <v>212</v>
      </c>
      <c r="E520" s="468" t="s">
        <v>23</v>
      </c>
      <c r="F520" s="481" t="s">
        <v>25</v>
      </c>
      <c r="G520" s="460" t="s">
        <v>26</v>
      </c>
      <c r="H520" s="450" t="s">
        <v>27</v>
      </c>
      <c r="I520" s="452" t="s">
        <v>28</v>
      </c>
      <c r="J520" s="460" t="s">
        <v>26</v>
      </c>
      <c r="K520" s="450" t="s">
        <v>27</v>
      </c>
      <c r="L520" s="452" t="s">
        <v>28</v>
      </c>
      <c r="M520" s="460" t="s">
        <v>26</v>
      </c>
      <c r="N520" s="450" t="s">
        <v>27</v>
      </c>
      <c r="O520" s="452" t="s">
        <v>28</v>
      </c>
      <c r="P520" s="460" t="s">
        <v>26</v>
      </c>
      <c r="Q520" s="450" t="s">
        <v>27</v>
      </c>
      <c r="R520" s="452" t="s">
        <v>28</v>
      </c>
      <c r="S520" s="460" t="s">
        <v>26</v>
      </c>
      <c r="T520" s="450" t="s">
        <v>27</v>
      </c>
      <c r="U520" s="452" t="s">
        <v>28</v>
      </c>
      <c r="V520" s="460" t="s">
        <v>26</v>
      </c>
      <c r="W520" s="450" t="s">
        <v>27</v>
      </c>
      <c r="X520" s="474" t="s">
        <v>28</v>
      </c>
      <c r="Y520" s="460" t="s">
        <v>26</v>
      </c>
      <c r="Z520" s="450" t="s">
        <v>27</v>
      </c>
      <c r="AA520" s="452" t="s">
        <v>28</v>
      </c>
      <c r="AB520" s="460" t="s">
        <v>26</v>
      </c>
      <c r="AC520" s="450" t="s">
        <v>27</v>
      </c>
      <c r="AD520" s="452" t="s">
        <v>28</v>
      </c>
      <c r="AE520" s="460" t="s">
        <v>26</v>
      </c>
      <c r="AF520" s="450" t="s">
        <v>27</v>
      </c>
      <c r="AG520" s="452" t="s">
        <v>28</v>
      </c>
      <c r="AH520" s="460" t="s">
        <v>26</v>
      </c>
      <c r="AI520" s="450" t="s">
        <v>27</v>
      </c>
      <c r="AJ520" s="452" t="s">
        <v>28</v>
      </c>
      <c r="AK520" s="460" t="s">
        <v>26</v>
      </c>
      <c r="AL520" s="450" t="s">
        <v>27</v>
      </c>
      <c r="AM520" s="452" t="s">
        <v>28</v>
      </c>
      <c r="AN520" s="460" t="s">
        <v>26</v>
      </c>
      <c r="AO520" s="450" t="s">
        <v>27</v>
      </c>
      <c r="AP520" s="452" t="s">
        <v>28</v>
      </c>
      <c r="AQ520" s="460" t="s">
        <v>26</v>
      </c>
      <c r="AR520" s="450" t="s">
        <v>27</v>
      </c>
      <c r="AS520" s="452" t="s">
        <v>28</v>
      </c>
      <c r="AT520" s="460" t="s">
        <v>26</v>
      </c>
      <c r="AU520" s="450" t="s">
        <v>27</v>
      </c>
      <c r="AV520" s="452" t="s">
        <v>28</v>
      </c>
      <c r="AW520" s="460" t="s">
        <v>26</v>
      </c>
      <c r="AX520" s="450" t="s">
        <v>27</v>
      </c>
      <c r="AY520" s="452" t="s">
        <v>28</v>
      </c>
      <c r="AZ520" s="476" t="s">
        <v>26</v>
      </c>
      <c r="BA520" s="483" t="s">
        <v>29</v>
      </c>
    </row>
    <row r="521" spans="1:53" ht="15" customHeight="1">
      <c r="A521" s="626" t="s">
        <v>488</v>
      </c>
      <c r="B521" s="610" t="s">
        <v>489</v>
      </c>
      <c r="C521" s="612">
        <v>2540</v>
      </c>
      <c r="D521" s="614" t="s">
        <v>490</v>
      </c>
      <c r="E521" s="628" t="s">
        <v>491</v>
      </c>
      <c r="F521" s="75" t="s">
        <v>33</v>
      </c>
      <c r="G521" s="78"/>
      <c r="H521" s="64">
        <f t="shared" ref="H521:H526" si="1155">G521-I521</f>
        <v>0</v>
      </c>
      <c r="I521" s="79"/>
      <c r="J521" s="78"/>
      <c r="K521" s="64">
        <f t="shared" ref="K521:K526" si="1156">J521-L521</f>
        <v>0</v>
      </c>
      <c r="L521" s="79"/>
      <c r="M521" s="78"/>
      <c r="N521" s="64">
        <f t="shared" ref="N521:N526" si="1157">M521-O521</f>
        <v>0</v>
      </c>
      <c r="O521" s="79"/>
      <c r="P521" s="78"/>
      <c r="Q521" s="64">
        <f>P521-R521</f>
        <v>0</v>
      </c>
      <c r="R521" s="79"/>
      <c r="S521" s="78"/>
      <c r="T521" s="64">
        <f t="shared" ref="T521:T526" si="1158">S521-U521</f>
        <v>0</v>
      </c>
      <c r="U521" s="79"/>
      <c r="V521" s="78"/>
      <c r="W521" s="64">
        <f t="shared" ref="W521:W526" si="1159">V521-X521</f>
        <v>0</v>
      </c>
      <c r="X521" s="93"/>
      <c r="Y521" s="78"/>
      <c r="Z521" s="64">
        <f t="shared" ref="Z521:Z526" si="1160">Y521-AA521</f>
        <v>0</v>
      </c>
      <c r="AA521" s="79"/>
      <c r="AB521" s="78"/>
      <c r="AC521" s="64">
        <f t="shared" ref="AC521:AC526" si="1161">AB521-AD521</f>
        <v>0</v>
      </c>
      <c r="AD521" s="79"/>
      <c r="AE521" s="78"/>
      <c r="AF521" s="64">
        <f t="shared" ref="AF521:AF526" si="1162">AE521-AG521</f>
        <v>0</v>
      </c>
      <c r="AG521" s="79"/>
      <c r="AH521" s="78"/>
      <c r="AI521" s="64">
        <f t="shared" ref="AI521:AI526" si="1163">AH521-AJ521</f>
        <v>0</v>
      </c>
      <c r="AJ521" s="79"/>
      <c r="AK521" s="78"/>
      <c r="AL521" s="64">
        <f t="shared" ref="AL521:AL526" si="1164">AK521-AM521</f>
        <v>0</v>
      </c>
      <c r="AM521" s="79"/>
      <c r="AN521" s="78"/>
      <c r="AO521" s="64">
        <f t="shared" ref="AO521:AO526" si="1165">AN521-AP521</f>
        <v>0</v>
      </c>
      <c r="AP521" s="79"/>
      <c r="AQ521" s="78"/>
      <c r="AR521" s="64">
        <f t="shared" ref="AR521:AR526" si="1166">AQ521-AS521</f>
        <v>0</v>
      </c>
      <c r="AS521" s="79"/>
      <c r="AT521" s="78"/>
      <c r="AU521" s="64">
        <f t="shared" ref="AU521:AU526" si="1167">AT521-AV521</f>
        <v>0</v>
      </c>
      <c r="AV521" s="79"/>
      <c r="AW521" s="78"/>
      <c r="AX521" s="64">
        <f t="shared" ref="AX521:AX526" si="1168">AW521-AY521</f>
        <v>0</v>
      </c>
      <c r="AY521" s="79"/>
      <c r="AZ521" s="76"/>
      <c r="BA521" s="66" t="s">
        <v>34</v>
      </c>
    </row>
    <row r="522" spans="1:53" ht="14.45" customHeight="1">
      <c r="A522" s="627"/>
      <c r="B522" s="611"/>
      <c r="C522" s="613"/>
      <c r="D522" s="615"/>
      <c r="E522" s="629"/>
      <c r="F522" s="75" t="s">
        <v>35</v>
      </c>
      <c r="G522" s="78"/>
      <c r="H522" s="64">
        <f t="shared" si="1155"/>
        <v>0</v>
      </c>
      <c r="I522" s="79"/>
      <c r="J522" s="78"/>
      <c r="K522" s="64">
        <f t="shared" si="1156"/>
        <v>0</v>
      </c>
      <c r="L522" s="79"/>
      <c r="M522" s="78"/>
      <c r="N522" s="64">
        <f t="shared" si="1157"/>
        <v>0</v>
      </c>
      <c r="O522" s="79"/>
      <c r="P522" s="78"/>
      <c r="Q522" s="64">
        <v>0</v>
      </c>
      <c r="R522" s="79"/>
      <c r="S522" s="78"/>
      <c r="T522" s="64">
        <f t="shared" si="1158"/>
        <v>0</v>
      </c>
      <c r="U522" s="79"/>
      <c r="V522" s="78"/>
      <c r="W522" s="64">
        <f t="shared" si="1159"/>
        <v>0</v>
      </c>
      <c r="X522" s="93"/>
      <c r="Y522" s="78"/>
      <c r="Z522" s="64">
        <f t="shared" si="1160"/>
        <v>0</v>
      </c>
      <c r="AA522" s="79"/>
      <c r="AB522" s="78"/>
      <c r="AC522" s="64">
        <f t="shared" si="1161"/>
        <v>0</v>
      </c>
      <c r="AD522" s="79"/>
      <c r="AE522" s="78"/>
      <c r="AF522" s="64">
        <f t="shared" si="1162"/>
        <v>0</v>
      </c>
      <c r="AG522" s="79"/>
      <c r="AH522" s="78"/>
      <c r="AI522" s="64">
        <f t="shared" si="1163"/>
        <v>0</v>
      </c>
      <c r="AJ522" s="79"/>
      <c r="AK522" s="78"/>
      <c r="AL522" s="64">
        <f t="shared" si="1164"/>
        <v>0</v>
      </c>
      <c r="AM522" s="79"/>
      <c r="AN522" s="78"/>
      <c r="AO522" s="64">
        <f t="shared" si="1165"/>
        <v>0</v>
      </c>
      <c r="AP522" s="79"/>
      <c r="AQ522" s="78"/>
      <c r="AR522" s="64">
        <f t="shared" si="1166"/>
        <v>0</v>
      </c>
      <c r="AS522" s="79"/>
      <c r="AT522" s="78"/>
      <c r="AU522" s="64">
        <f t="shared" si="1167"/>
        <v>0</v>
      </c>
      <c r="AV522" s="79"/>
      <c r="AW522" s="78"/>
      <c r="AX522" s="64">
        <f t="shared" si="1168"/>
        <v>0</v>
      </c>
      <c r="AY522" s="79"/>
      <c r="AZ522" s="76"/>
      <c r="BA522" s="487">
        <f>SUM(G521:G526,J521:J526,M521:M526,P521:P526,S521:S526,AZ521:AZ526,V521:V526,Y521:Y526,AB521:AB526,AE521:AE526,AH521:AH526,AK521:AK526,AN521:AN526,AQ521:AQ526)</f>
        <v>400000</v>
      </c>
    </row>
    <row r="523" spans="1:53" ht="14.45" customHeight="1">
      <c r="A523" s="627"/>
      <c r="B523" s="611"/>
      <c r="C523" s="613"/>
      <c r="D523" s="615"/>
      <c r="E523" s="629"/>
      <c r="F523" s="75" t="s">
        <v>36</v>
      </c>
      <c r="G523" s="78"/>
      <c r="H523" s="64">
        <f t="shared" si="1155"/>
        <v>0</v>
      </c>
      <c r="I523" s="79"/>
      <c r="J523" s="78"/>
      <c r="K523" s="64">
        <f t="shared" si="1156"/>
        <v>0</v>
      </c>
      <c r="L523" s="79"/>
      <c r="M523" s="78"/>
      <c r="N523" s="64">
        <f t="shared" si="1157"/>
        <v>0</v>
      </c>
      <c r="O523" s="79"/>
      <c r="P523" s="78"/>
      <c r="Q523" s="64">
        <f t="shared" ref="Q523:Q526" si="1169">P523-R523</f>
        <v>0</v>
      </c>
      <c r="R523" s="79"/>
      <c r="S523" s="78"/>
      <c r="T523" s="64">
        <f t="shared" si="1158"/>
        <v>0</v>
      </c>
      <c r="U523" s="79"/>
      <c r="V523" s="78"/>
      <c r="W523" s="64">
        <f t="shared" si="1159"/>
        <v>0</v>
      </c>
      <c r="X523" s="93"/>
      <c r="Y523" s="78"/>
      <c r="Z523" s="64">
        <f t="shared" si="1160"/>
        <v>0</v>
      </c>
      <c r="AA523" s="79"/>
      <c r="AB523" s="78"/>
      <c r="AC523" s="64">
        <f t="shared" si="1161"/>
        <v>0</v>
      </c>
      <c r="AD523" s="79"/>
      <c r="AE523" s="78"/>
      <c r="AF523" s="64">
        <f t="shared" si="1162"/>
        <v>0</v>
      </c>
      <c r="AG523" s="79"/>
      <c r="AH523" s="78"/>
      <c r="AI523" s="64">
        <f t="shared" si="1163"/>
        <v>0</v>
      </c>
      <c r="AJ523" s="79"/>
      <c r="AK523" s="78"/>
      <c r="AL523" s="64">
        <f t="shared" si="1164"/>
        <v>0</v>
      </c>
      <c r="AM523" s="79"/>
      <c r="AN523" s="78"/>
      <c r="AO523" s="64">
        <f t="shared" si="1165"/>
        <v>0</v>
      </c>
      <c r="AP523" s="79"/>
      <c r="AQ523" s="78"/>
      <c r="AR523" s="64">
        <f t="shared" si="1166"/>
        <v>0</v>
      </c>
      <c r="AS523" s="79"/>
      <c r="AT523" s="78"/>
      <c r="AU523" s="64">
        <f t="shared" si="1167"/>
        <v>0</v>
      </c>
      <c r="AV523" s="79"/>
      <c r="AW523" s="78"/>
      <c r="AX523" s="64">
        <f t="shared" si="1168"/>
        <v>0</v>
      </c>
      <c r="AY523" s="79"/>
      <c r="AZ523" s="76"/>
      <c r="BA523" s="487"/>
    </row>
    <row r="524" spans="1:53" ht="14.45" customHeight="1">
      <c r="A524" s="627"/>
      <c r="B524" s="611"/>
      <c r="C524" s="613"/>
      <c r="D524" s="615"/>
      <c r="E524" s="629"/>
      <c r="F524" s="75" t="s">
        <v>38</v>
      </c>
      <c r="G524" s="78"/>
      <c r="H524" s="64">
        <f t="shared" si="1155"/>
        <v>0</v>
      </c>
      <c r="I524" s="79"/>
      <c r="J524" s="78"/>
      <c r="K524" s="64">
        <f t="shared" si="1156"/>
        <v>0</v>
      </c>
      <c r="L524" s="79"/>
      <c r="M524" s="78"/>
      <c r="N524" s="64">
        <f t="shared" si="1157"/>
        <v>0</v>
      </c>
      <c r="O524" s="79"/>
      <c r="P524" s="78"/>
      <c r="Q524" s="64">
        <f t="shared" si="1169"/>
        <v>0</v>
      </c>
      <c r="R524" s="79"/>
      <c r="S524" s="78"/>
      <c r="T524" s="64">
        <f t="shared" si="1158"/>
        <v>0</v>
      </c>
      <c r="U524" s="79"/>
      <c r="V524" s="78"/>
      <c r="W524" s="64">
        <f t="shared" si="1159"/>
        <v>0</v>
      </c>
      <c r="X524" s="93"/>
      <c r="Y524" s="78"/>
      <c r="Z524" s="64">
        <f t="shared" si="1160"/>
        <v>0</v>
      </c>
      <c r="AA524" s="79"/>
      <c r="AB524" s="78"/>
      <c r="AC524" s="64">
        <f t="shared" si="1161"/>
        <v>0</v>
      </c>
      <c r="AD524" s="79"/>
      <c r="AE524" s="78"/>
      <c r="AF524" s="64">
        <f t="shared" si="1162"/>
        <v>0</v>
      </c>
      <c r="AG524" s="79"/>
      <c r="AH524" s="78"/>
      <c r="AI524" s="64">
        <f t="shared" si="1163"/>
        <v>0</v>
      </c>
      <c r="AJ524" s="79"/>
      <c r="AK524" s="78"/>
      <c r="AL524" s="64">
        <f t="shared" si="1164"/>
        <v>0</v>
      </c>
      <c r="AM524" s="79"/>
      <c r="AN524" s="78"/>
      <c r="AO524" s="64">
        <f t="shared" si="1165"/>
        <v>0</v>
      </c>
      <c r="AP524" s="79"/>
      <c r="AQ524" s="78"/>
      <c r="AR524" s="64">
        <f t="shared" si="1166"/>
        <v>0</v>
      </c>
      <c r="AS524" s="79"/>
      <c r="AT524" s="78"/>
      <c r="AU524" s="64">
        <f t="shared" si="1167"/>
        <v>0</v>
      </c>
      <c r="AV524" s="79"/>
      <c r="AW524" s="78"/>
      <c r="AX524" s="64">
        <f t="shared" si="1168"/>
        <v>0</v>
      </c>
      <c r="AY524" s="79"/>
      <c r="AZ524" s="76"/>
      <c r="BA524" s="68" t="s">
        <v>37</v>
      </c>
    </row>
    <row r="525" spans="1:53" ht="14.45" customHeight="1">
      <c r="A525" s="627"/>
      <c r="B525" s="611"/>
      <c r="C525" s="613"/>
      <c r="D525" s="615"/>
      <c r="E525" s="629"/>
      <c r="F525" s="75" t="s">
        <v>39</v>
      </c>
      <c r="G525" s="78"/>
      <c r="H525" s="64">
        <f t="shared" si="1155"/>
        <v>0</v>
      </c>
      <c r="I525" s="79"/>
      <c r="J525" s="78"/>
      <c r="K525" s="64">
        <f t="shared" si="1156"/>
        <v>0</v>
      </c>
      <c r="L525" s="79"/>
      <c r="M525" s="78"/>
      <c r="N525" s="64">
        <f t="shared" si="1157"/>
        <v>0</v>
      </c>
      <c r="O525" s="79"/>
      <c r="P525" s="78"/>
      <c r="Q525" s="64">
        <f t="shared" si="1169"/>
        <v>0</v>
      </c>
      <c r="R525" s="79"/>
      <c r="S525" s="78"/>
      <c r="T525" s="64">
        <f t="shared" si="1158"/>
        <v>0</v>
      </c>
      <c r="U525" s="79"/>
      <c r="V525" s="78"/>
      <c r="W525" s="64">
        <f t="shared" si="1159"/>
        <v>0</v>
      </c>
      <c r="X525" s="93"/>
      <c r="Y525" s="78"/>
      <c r="Z525" s="64">
        <f t="shared" si="1160"/>
        <v>0</v>
      </c>
      <c r="AA525" s="79"/>
      <c r="AB525" s="78"/>
      <c r="AC525" s="64">
        <f t="shared" si="1161"/>
        <v>0</v>
      </c>
      <c r="AD525" s="79"/>
      <c r="AE525" s="78"/>
      <c r="AF525" s="64">
        <f t="shared" si="1162"/>
        <v>0</v>
      </c>
      <c r="AG525" s="79"/>
      <c r="AH525" s="78"/>
      <c r="AI525" s="64">
        <f t="shared" si="1163"/>
        <v>0</v>
      </c>
      <c r="AJ525" s="79"/>
      <c r="AK525" s="78"/>
      <c r="AL525" s="64">
        <f t="shared" si="1164"/>
        <v>0</v>
      </c>
      <c r="AM525" s="79"/>
      <c r="AN525" s="78"/>
      <c r="AO525" s="64">
        <f t="shared" si="1165"/>
        <v>0</v>
      </c>
      <c r="AP525" s="79"/>
      <c r="AQ525" s="78"/>
      <c r="AR525" s="64">
        <f t="shared" si="1166"/>
        <v>0</v>
      </c>
      <c r="AS525" s="79"/>
      <c r="AT525" s="78"/>
      <c r="AU525" s="64">
        <f t="shared" si="1167"/>
        <v>0</v>
      </c>
      <c r="AV525" s="79"/>
      <c r="AW525" s="78"/>
      <c r="AX525" s="64">
        <f t="shared" si="1168"/>
        <v>0</v>
      </c>
      <c r="AY525" s="79"/>
      <c r="AZ525" s="76"/>
      <c r="BA525" s="487">
        <f>SUM(H521:H526,K521:K526,N521:N526,Q521:Q526,T521:T526,W521:W526,Z521:Z526,AC521:AC526,AF521:AF526,AI521:AI526,AL521:AL526,AO521:AO526,AR521:AR526)</f>
        <v>0</v>
      </c>
    </row>
    <row r="526" spans="1:53" ht="14.45" customHeight="1">
      <c r="A526" s="741"/>
      <c r="B526" s="742"/>
      <c r="C526" s="743"/>
      <c r="D526" s="747"/>
      <c r="E526" s="745"/>
      <c r="F526" s="75" t="s">
        <v>42</v>
      </c>
      <c r="G526" s="78"/>
      <c r="H526" s="64">
        <f t="shared" si="1155"/>
        <v>0</v>
      </c>
      <c r="I526" s="79"/>
      <c r="J526" s="78"/>
      <c r="K526" s="64">
        <f t="shared" si="1156"/>
        <v>0</v>
      </c>
      <c r="L526" s="79"/>
      <c r="M526" s="78"/>
      <c r="N526" s="64">
        <f t="shared" si="1157"/>
        <v>0</v>
      </c>
      <c r="O526" s="79"/>
      <c r="P526" s="78"/>
      <c r="Q526" s="64">
        <f t="shared" si="1169"/>
        <v>0</v>
      </c>
      <c r="R526" s="79"/>
      <c r="S526" s="78"/>
      <c r="T526" s="64">
        <f t="shared" si="1158"/>
        <v>0</v>
      </c>
      <c r="U526" s="79"/>
      <c r="V526" s="78"/>
      <c r="W526" s="64">
        <f t="shared" si="1159"/>
        <v>0</v>
      </c>
      <c r="X526" s="93"/>
      <c r="Y526" s="78"/>
      <c r="Z526" s="64">
        <f t="shared" si="1160"/>
        <v>0</v>
      </c>
      <c r="AA526" s="79"/>
      <c r="AB526" s="78"/>
      <c r="AC526" s="64">
        <f t="shared" si="1161"/>
        <v>0</v>
      </c>
      <c r="AD526" s="79"/>
      <c r="AE526" s="78"/>
      <c r="AF526" s="64">
        <f t="shared" si="1162"/>
        <v>0</v>
      </c>
      <c r="AG526" s="79"/>
      <c r="AH526" s="78">
        <v>400000</v>
      </c>
      <c r="AI526" s="64">
        <f t="shared" si="1163"/>
        <v>0</v>
      </c>
      <c r="AJ526" s="79">
        <v>400000</v>
      </c>
      <c r="AK526" s="78"/>
      <c r="AL526" s="64">
        <f t="shared" si="1164"/>
        <v>0</v>
      </c>
      <c r="AM526" s="79"/>
      <c r="AN526" s="78"/>
      <c r="AO526" s="64">
        <f t="shared" si="1165"/>
        <v>0</v>
      </c>
      <c r="AP526" s="79"/>
      <c r="AQ526" s="78"/>
      <c r="AR526" s="64">
        <f t="shared" si="1166"/>
        <v>0</v>
      </c>
      <c r="AS526" s="79"/>
      <c r="AT526" s="78"/>
      <c r="AU526" s="64">
        <f t="shared" si="1167"/>
        <v>0</v>
      </c>
      <c r="AV526" s="79"/>
      <c r="AW526" s="78"/>
      <c r="AX526" s="64">
        <f t="shared" si="1168"/>
        <v>0</v>
      </c>
      <c r="AY526" s="79"/>
      <c r="AZ526" s="76"/>
      <c r="BA526" s="487"/>
    </row>
    <row r="527" spans="1:53" ht="15" customHeight="1">
      <c r="A527" s="478" t="s">
        <v>24</v>
      </c>
      <c r="B527" s="468" t="s">
        <v>20</v>
      </c>
      <c r="C527" s="468" t="s">
        <v>21</v>
      </c>
      <c r="D527" s="468" t="s">
        <v>212</v>
      </c>
      <c r="E527" s="468" t="s">
        <v>23</v>
      </c>
      <c r="F527" s="481" t="s">
        <v>25</v>
      </c>
      <c r="G527" s="460" t="s">
        <v>26</v>
      </c>
      <c r="H527" s="450" t="s">
        <v>27</v>
      </c>
      <c r="I527" s="452" t="s">
        <v>28</v>
      </c>
      <c r="J527" s="460" t="s">
        <v>26</v>
      </c>
      <c r="K527" s="450" t="s">
        <v>27</v>
      </c>
      <c r="L527" s="452" t="s">
        <v>28</v>
      </c>
      <c r="M527" s="460" t="s">
        <v>26</v>
      </c>
      <c r="N527" s="450" t="s">
        <v>27</v>
      </c>
      <c r="O527" s="452" t="s">
        <v>28</v>
      </c>
      <c r="P527" s="460" t="s">
        <v>26</v>
      </c>
      <c r="Q527" s="450" t="s">
        <v>27</v>
      </c>
      <c r="R527" s="452" t="s">
        <v>28</v>
      </c>
      <c r="S527" s="460" t="s">
        <v>26</v>
      </c>
      <c r="T527" s="450" t="s">
        <v>27</v>
      </c>
      <c r="U527" s="452" t="s">
        <v>28</v>
      </c>
      <c r="V527" s="460" t="s">
        <v>26</v>
      </c>
      <c r="W527" s="450" t="s">
        <v>27</v>
      </c>
      <c r="X527" s="474" t="s">
        <v>28</v>
      </c>
      <c r="Y527" s="460" t="s">
        <v>26</v>
      </c>
      <c r="Z527" s="450" t="s">
        <v>27</v>
      </c>
      <c r="AA527" s="452" t="s">
        <v>28</v>
      </c>
      <c r="AB527" s="460" t="s">
        <v>26</v>
      </c>
      <c r="AC527" s="450" t="s">
        <v>27</v>
      </c>
      <c r="AD527" s="452" t="s">
        <v>28</v>
      </c>
      <c r="AE527" s="460" t="s">
        <v>26</v>
      </c>
      <c r="AF527" s="450" t="s">
        <v>27</v>
      </c>
      <c r="AG527" s="452" t="s">
        <v>28</v>
      </c>
      <c r="AH527" s="460" t="s">
        <v>26</v>
      </c>
      <c r="AI527" s="450" t="s">
        <v>27</v>
      </c>
      <c r="AJ527" s="452" t="s">
        <v>28</v>
      </c>
      <c r="AK527" s="460" t="s">
        <v>26</v>
      </c>
      <c r="AL527" s="450" t="s">
        <v>27</v>
      </c>
      <c r="AM527" s="452" t="s">
        <v>28</v>
      </c>
      <c r="AN527" s="460" t="s">
        <v>26</v>
      </c>
      <c r="AO527" s="450" t="s">
        <v>27</v>
      </c>
      <c r="AP527" s="452" t="s">
        <v>28</v>
      </c>
      <c r="AQ527" s="460" t="s">
        <v>26</v>
      </c>
      <c r="AR527" s="450" t="s">
        <v>27</v>
      </c>
      <c r="AS527" s="452" t="s">
        <v>28</v>
      </c>
      <c r="AT527" s="460" t="s">
        <v>26</v>
      </c>
      <c r="AU527" s="450" t="s">
        <v>27</v>
      </c>
      <c r="AV527" s="452" t="s">
        <v>28</v>
      </c>
      <c r="AW527" s="460" t="s">
        <v>26</v>
      </c>
      <c r="AX527" s="450" t="s">
        <v>27</v>
      </c>
      <c r="AY527" s="452" t="s">
        <v>28</v>
      </c>
      <c r="AZ527" s="476" t="s">
        <v>26</v>
      </c>
      <c r="BA527" s="483" t="s">
        <v>29</v>
      </c>
    </row>
    <row r="528" spans="1:53" ht="15" customHeight="1">
      <c r="A528" s="626" t="s">
        <v>259</v>
      </c>
      <c r="B528" s="610" t="s">
        <v>492</v>
      </c>
      <c r="C528" s="612">
        <v>2216</v>
      </c>
      <c r="D528" s="624" t="s">
        <v>493</v>
      </c>
      <c r="E528" s="628" t="s">
        <v>494</v>
      </c>
      <c r="F528" s="75" t="s">
        <v>33</v>
      </c>
      <c r="G528" s="78"/>
      <c r="H528" s="64">
        <f t="shared" ref="H528:H533" si="1170">G528-I528</f>
        <v>0</v>
      </c>
      <c r="I528" s="79"/>
      <c r="J528" s="78"/>
      <c r="K528" s="64">
        <f>J528-L528</f>
        <v>0</v>
      </c>
      <c r="L528" s="79"/>
      <c r="M528" s="78"/>
      <c r="N528" s="64">
        <f t="shared" ref="N528:N533" si="1171">M528-O528</f>
        <v>0</v>
      </c>
      <c r="O528" s="79"/>
      <c r="P528" s="78"/>
      <c r="Q528" s="64">
        <f t="shared" ref="Q528:Q533" si="1172">P528-R528</f>
        <v>0</v>
      </c>
      <c r="R528" s="79"/>
      <c r="S528" s="78"/>
      <c r="T528" s="64">
        <f t="shared" ref="T528:T533" si="1173">S528-U528</f>
        <v>0</v>
      </c>
      <c r="U528" s="79"/>
      <c r="V528" s="78"/>
      <c r="W528" s="64">
        <f t="shared" ref="W528:W533" si="1174">V528-X528</f>
        <v>0</v>
      </c>
      <c r="X528" s="93"/>
      <c r="Y528" s="78"/>
      <c r="Z528" s="64">
        <f t="shared" ref="Z528:Z533" si="1175">Y528-AA528</f>
        <v>0</v>
      </c>
      <c r="AA528" s="79"/>
      <c r="AB528" s="78"/>
      <c r="AC528" s="64">
        <f t="shared" ref="AC528:AC533" si="1176">AB528-AD528</f>
        <v>0</v>
      </c>
      <c r="AD528" s="79"/>
      <c r="AE528" s="78"/>
      <c r="AF528" s="64">
        <f t="shared" ref="AF528:AF533" si="1177">AE528-AG528</f>
        <v>0</v>
      </c>
      <c r="AG528" s="79"/>
      <c r="AH528" s="78"/>
      <c r="AI528" s="64">
        <f t="shared" ref="AI528:AI533" si="1178">AH528-AJ528</f>
        <v>0</v>
      </c>
      <c r="AJ528" s="79"/>
      <c r="AK528" s="78"/>
      <c r="AL528" s="64">
        <f t="shared" ref="AL528:AL533" si="1179">AK528-AM528</f>
        <v>0</v>
      </c>
      <c r="AM528" s="79"/>
      <c r="AN528" s="78"/>
      <c r="AO528" s="64">
        <f t="shared" ref="AO528:AO533" si="1180">AN528-AP528</f>
        <v>0</v>
      </c>
      <c r="AP528" s="79"/>
      <c r="AQ528" s="78"/>
      <c r="AR528" s="64">
        <f t="shared" ref="AR528:AR533" si="1181">AQ528-AS528</f>
        <v>0</v>
      </c>
      <c r="AS528" s="79"/>
      <c r="AT528" s="78"/>
      <c r="AU528" s="64">
        <f t="shared" ref="AU528:AU533" si="1182">AT528-AV528</f>
        <v>0</v>
      </c>
      <c r="AV528" s="79"/>
      <c r="AW528" s="78"/>
      <c r="AX528" s="64">
        <f t="shared" ref="AX528:AX533" si="1183">AW528-AY528</f>
        <v>0</v>
      </c>
      <c r="AY528" s="79"/>
      <c r="AZ528" s="76"/>
      <c r="BA528" s="66" t="s">
        <v>34</v>
      </c>
    </row>
    <row r="529" spans="1:53" ht="15" customHeight="1">
      <c r="A529" s="627"/>
      <c r="B529" s="611"/>
      <c r="C529" s="613"/>
      <c r="D529" s="625"/>
      <c r="E529" s="629"/>
      <c r="F529" s="75" t="s">
        <v>35</v>
      </c>
      <c r="G529" s="78"/>
      <c r="H529" s="64">
        <f t="shared" si="1170"/>
        <v>0</v>
      </c>
      <c r="I529" s="79"/>
      <c r="J529" s="78"/>
      <c r="K529" s="64">
        <f>J529-L529</f>
        <v>0</v>
      </c>
      <c r="L529" s="79"/>
      <c r="M529" s="78"/>
      <c r="N529" s="64">
        <f t="shared" si="1171"/>
        <v>0</v>
      </c>
      <c r="O529" s="79"/>
      <c r="P529" s="78"/>
      <c r="Q529" s="64">
        <f t="shared" si="1172"/>
        <v>0</v>
      </c>
      <c r="R529" s="79"/>
      <c r="S529" s="78"/>
      <c r="T529" s="64">
        <f t="shared" si="1173"/>
        <v>0</v>
      </c>
      <c r="U529" s="79"/>
      <c r="V529" s="78"/>
      <c r="W529" s="64">
        <f t="shared" si="1174"/>
        <v>0</v>
      </c>
      <c r="X529" s="93"/>
      <c r="Y529" s="78"/>
      <c r="Z529" s="64">
        <f t="shared" si="1175"/>
        <v>0</v>
      </c>
      <c r="AA529" s="79"/>
      <c r="AB529" s="78"/>
      <c r="AC529" s="64">
        <f t="shared" si="1176"/>
        <v>0</v>
      </c>
      <c r="AD529" s="79"/>
      <c r="AE529" s="78"/>
      <c r="AF529" s="64">
        <f t="shared" si="1177"/>
        <v>0</v>
      </c>
      <c r="AG529" s="79"/>
      <c r="AH529" s="78"/>
      <c r="AI529" s="64">
        <f t="shared" si="1178"/>
        <v>0</v>
      </c>
      <c r="AJ529" s="79"/>
      <c r="AK529" s="78"/>
      <c r="AL529" s="64">
        <f t="shared" si="1179"/>
        <v>0</v>
      </c>
      <c r="AM529" s="79"/>
      <c r="AN529" s="78"/>
      <c r="AO529" s="64">
        <f t="shared" si="1180"/>
        <v>0</v>
      </c>
      <c r="AP529" s="79"/>
      <c r="AQ529" s="78"/>
      <c r="AR529" s="64">
        <f t="shared" si="1181"/>
        <v>0</v>
      </c>
      <c r="AS529" s="79"/>
      <c r="AT529" s="78"/>
      <c r="AU529" s="64">
        <f t="shared" si="1182"/>
        <v>0</v>
      </c>
      <c r="AV529" s="79"/>
      <c r="AW529" s="78"/>
      <c r="AX529" s="64">
        <f t="shared" si="1183"/>
        <v>0</v>
      </c>
      <c r="AY529" s="79"/>
      <c r="AZ529" s="76"/>
      <c r="BA529" s="67">
        <f>SUM(G528:G533,J528:J533,M528:M533,P528:P533,S528:S533,V528:V533,Y528:Y533,AB528:AB533,AE528:AE533,AH528:AH533,AK528:AK533,AZ528:AZ533,AN528:AN533,AQ528:AQ533)</f>
        <v>486542</v>
      </c>
    </row>
    <row r="530" spans="1:53" ht="15" customHeight="1">
      <c r="A530" s="627"/>
      <c r="B530" s="611"/>
      <c r="C530" s="613"/>
      <c r="D530" s="625"/>
      <c r="E530" s="629"/>
      <c r="F530" s="75" t="s">
        <v>36</v>
      </c>
      <c r="G530" s="78"/>
      <c r="H530" s="64">
        <f t="shared" si="1170"/>
        <v>0</v>
      </c>
      <c r="I530" s="79"/>
      <c r="J530" s="78"/>
      <c r="K530" s="64">
        <f>J530-L530</f>
        <v>0</v>
      </c>
      <c r="L530" s="79"/>
      <c r="M530" s="78"/>
      <c r="N530" s="64">
        <f t="shared" si="1171"/>
        <v>0</v>
      </c>
      <c r="O530" s="79"/>
      <c r="P530" s="78"/>
      <c r="Q530" s="64">
        <f t="shared" si="1172"/>
        <v>0</v>
      </c>
      <c r="R530" s="79"/>
      <c r="S530" s="78"/>
      <c r="T530" s="64">
        <f t="shared" si="1173"/>
        <v>0</v>
      </c>
      <c r="U530" s="79"/>
      <c r="V530" s="78"/>
      <c r="W530" s="64">
        <f t="shared" si="1174"/>
        <v>0</v>
      </c>
      <c r="X530" s="93"/>
      <c r="Y530" s="78"/>
      <c r="Z530" s="64">
        <f t="shared" si="1175"/>
        <v>0</v>
      </c>
      <c r="AA530" s="79"/>
      <c r="AB530" s="78"/>
      <c r="AC530" s="64">
        <f t="shared" si="1176"/>
        <v>0</v>
      </c>
      <c r="AD530" s="79"/>
      <c r="AE530" s="78"/>
      <c r="AF530" s="64">
        <f t="shared" si="1177"/>
        <v>0</v>
      </c>
      <c r="AG530" s="79"/>
      <c r="AH530" s="78"/>
      <c r="AI530" s="64">
        <f t="shared" si="1178"/>
        <v>0</v>
      </c>
      <c r="AJ530" s="79"/>
      <c r="AK530" s="78"/>
      <c r="AL530" s="64">
        <f t="shared" si="1179"/>
        <v>0</v>
      </c>
      <c r="AM530" s="79"/>
      <c r="AN530" s="78"/>
      <c r="AO530" s="64">
        <f t="shared" si="1180"/>
        <v>0</v>
      </c>
      <c r="AP530" s="79"/>
      <c r="AQ530" s="78"/>
      <c r="AR530" s="64">
        <f t="shared" si="1181"/>
        <v>0</v>
      </c>
      <c r="AS530" s="79"/>
      <c r="AT530" s="78"/>
      <c r="AU530" s="64">
        <f t="shared" si="1182"/>
        <v>0</v>
      </c>
      <c r="AV530" s="79"/>
      <c r="AW530" s="78"/>
      <c r="AX530" s="64">
        <f t="shared" si="1183"/>
        <v>0</v>
      </c>
      <c r="AY530" s="79"/>
      <c r="AZ530" s="76"/>
      <c r="BA530" s="68" t="s">
        <v>37</v>
      </c>
    </row>
    <row r="531" spans="1:53" ht="15" customHeight="1">
      <c r="A531" s="627"/>
      <c r="B531" s="611"/>
      <c r="C531" s="613"/>
      <c r="D531" s="625"/>
      <c r="E531" s="629"/>
      <c r="F531" s="75" t="s">
        <v>38</v>
      </c>
      <c r="G531" s="78">
        <v>100000</v>
      </c>
      <c r="H531" s="64">
        <f t="shared" si="1170"/>
        <v>15000</v>
      </c>
      <c r="I531" s="79">
        <v>85000</v>
      </c>
      <c r="J531" s="78"/>
      <c r="K531" s="64">
        <f>J531-L531</f>
        <v>0</v>
      </c>
      <c r="L531" s="79"/>
      <c r="M531" s="78"/>
      <c r="N531" s="64">
        <f t="shared" si="1171"/>
        <v>0</v>
      </c>
      <c r="O531" s="79"/>
      <c r="P531" s="78"/>
      <c r="Q531" s="64">
        <f t="shared" si="1172"/>
        <v>0</v>
      </c>
      <c r="R531" s="79"/>
      <c r="S531" s="78"/>
      <c r="T531" s="64">
        <f t="shared" si="1173"/>
        <v>0</v>
      </c>
      <c r="U531" s="79"/>
      <c r="V531" s="78"/>
      <c r="W531" s="64">
        <f t="shared" si="1174"/>
        <v>0</v>
      </c>
      <c r="X531" s="93"/>
      <c r="Y531" s="78"/>
      <c r="Z531" s="64">
        <f t="shared" si="1175"/>
        <v>0</v>
      </c>
      <c r="AA531" s="79"/>
      <c r="AB531" s="78"/>
      <c r="AC531" s="64">
        <f t="shared" si="1176"/>
        <v>0</v>
      </c>
      <c r="AD531" s="79"/>
      <c r="AE531" s="78"/>
      <c r="AF531" s="64">
        <f t="shared" si="1177"/>
        <v>0</v>
      </c>
      <c r="AG531" s="79"/>
      <c r="AH531" s="78"/>
      <c r="AI531" s="64">
        <f t="shared" si="1178"/>
        <v>0</v>
      </c>
      <c r="AJ531" s="79"/>
      <c r="AK531" s="78"/>
      <c r="AL531" s="64">
        <f t="shared" si="1179"/>
        <v>0</v>
      </c>
      <c r="AM531" s="79"/>
      <c r="AN531" s="78"/>
      <c r="AO531" s="64">
        <f t="shared" si="1180"/>
        <v>0</v>
      </c>
      <c r="AP531" s="79"/>
      <c r="AQ531" s="78"/>
      <c r="AR531" s="64">
        <f t="shared" si="1181"/>
        <v>0</v>
      </c>
      <c r="AS531" s="79"/>
      <c r="AT531" s="78"/>
      <c r="AU531" s="64">
        <f t="shared" si="1182"/>
        <v>0</v>
      </c>
      <c r="AV531" s="79"/>
      <c r="AW531" s="78"/>
      <c r="AX531" s="64">
        <f t="shared" si="1183"/>
        <v>0</v>
      </c>
      <c r="AY531" s="79"/>
      <c r="AZ531" s="76"/>
      <c r="BA531" s="67">
        <f>SUM(H528:H533,K528:K533,N528:N533,Q528:Q533,T528:T533,W528:W533,Z528:Z533,AC528:AC533,Z528:Z533,AF528:AF533,AI528:AI533,AL528:AL533,AO528:AO533,AR528:AR533)</f>
        <v>-48470</v>
      </c>
    </row>
    <row r="532" spans="1:53" ht="15" customHeight="1">
      <c r="A532" s="627"/>
      <c r="B532" s="611"/>
      <c r="C532" s="613"/>
      <c r="D532" s="625"/>
      <c r="E532" s="629"/>
      <c r="F532" s="75" t="s">
        <v>39</v>
      </c>
      <c r="G532" s="78"/>
      <c r="H532" s="64">
        <f t="shared" si="1170"/>
        <v>0</v>
      </c>
      <c r="I532" s="79"/>
      <c r="J532" s="78"/>
      <c r="K532" s="64">
        <f>J532-L532</f>
        <v>0</v>
      </c>
      <c r="L532" s="79"/>
      <c r="M532" s="78"/>
      <c r="N532" s="64">
        <f t="shared" si="1171"/>
        <v>0</v>
      </c>
      <c r="O532" s="79"/>
      <c r="P532" s="78"/>
      <c r="Q532" s="64">
        <f t="shared" si="1172"/>
        <v>0</v>
      </c>
      <c r="R532" s="79"/>
      <c r="S532" s="78"/>
      <c r="T532" s="64">
        <f t="shared" si="1173"/>
        <v>0</v>
      </c>
      <c r="U532" s="79"/>
      <c r="V532" s="78"/>
      <c r="W532" s="64">
        <f t="shared" si="1174"/>
        <v>0</v>
      </c>
      <c r="X532" s="93"/>
      <c r="Y532" s="78"/>
      <c r="Z532" s="64">
        <f t="shared" si="1175"/>
        <v>0</v>
      </c>
      <c r="AA532" s="79"/>
      <c r="AB532" s="78"/>
      <c r="AC532" s="64">
        <f t="shared" si="1176"/>
        <v>0</v>
      </c>
      <c r="AD532" s="79"/>
      <c r="AE532" s="78"/>
      <c r="AF532" s="64">
        <f t="shared" si="1177"/>
        <v>0</v>
      </c>
      <c r="AG532" s="79"/>
      <c r="AH532" s="78"/>
      <c r="AI532" s="64">
        <f t="shared" si="1178"/>
        <v>0</v>
      </c>
      <c r="AJ532" s="79"/>
      <c r="AK532" s="78"/>
      <c r="AL532" s="64">
        <f t="shared" si="1179"/>
        <v>0</v>
      </c>
      <c r="AM532" s="79"/>
      <c r="AN532" s="78"/>
      <c r="AO532" s="64">
        <f t="shared" si="1180"/>
        <v>0</v>
      </c>
      <c r="AP532" s="79"/>
      <c r="AQ532" s="78"/>
      <c r="AR532" s="64">
        <f t="shared" si="1181"/>
        <v>0</v>
      </c>
      <c r="AS532" s="79"/>
      <c r="AT532" s="78"/>
      <c r="AU532" s="64">
        <f t="shared" si="1182"/>
        <v>0</v>
      </c>
      <c r="AV532" s="79"/>
      <c r="AW532" s="78"/>
      <c r="AX532" s="64">
        <f t="shared" si="1183"/>
        <v>0</v>
      </c>
      <c r="AY532" s="79"/>
      <c r="AZ532" s="76"/>
      <c r="BA532" s="68" t="s">
        <v>40</v>
      </c>
    </row>
    <row r="533" spans="1:53" ht="15" customHeight="1">
      <c r="A533" s="738"/>
      <c r="B533" s="734"/>
      <c r="C533" s="735"/>
      <c r="D533" s="739"/>
      <c r="E533" s="740"/>
      <c r="F533" s="75" t="s">
        <v>42</v>
      </c>
      <c r="G533" s="78">
        <v>360000</v>
      </c>
      <c r="H533" s="64">
        <f t="shared" si="1170"/>
        <v>-63470</v>
      </c>
      <c r="I533" s="79">
        <v>423470</v>
      </c>
      <c r="J533" s="78"/>
      <c r="K533" s="64">
        <v>0</v>
      </c>
      <c r="L533" s="79"/>
      <c r="M533" s="78">
        <v>26542</v>
      </c>
      <c r="N533" s="64">
        <f t="shared" si="1171"/>
        <v>0</v>
      </c>
      <c r="O533" s="79">
        <v>26542</v>
      </c>
      <c r="P533" s="78"/>
      <c r="Q533" s="64">
        <f t="shared" si="1172"/>
        <v>0</v>
      </c>
      <c r="R533" s="79"/>
      <c r="S533" s="78"/>
      <c r="T533" s="64">
        <f t="shared" si="1173"/>
        <v>0</v>
      </c>
      <c r="U533" s="79"/>
      <c r="V533" s="78"/>
      <c r="W533" s="64">
        <f t="shared" si="1174"/>
        <v>0</v>
      </c>
      <c r="X533" s="93"/>
      <c r="Y533" s="78"/>
      <c r="Z533" s="64">
        <f t="shared" si="1175"/>
        <v>0</v>
      </c>
      <c r="AA533" s="79"/>
      <c r="AB533" s="78"/>
      <c r="AC533" s="64">
        <f t="shared" si="1176"/>
        <v>0</v>
      </c>
      <c r="AD533" s="79"/>
      <c r="AE533" s="78"/>
      <c r="AF533" s="64">
        <f t="shared" si="1177"/>
        <v>0</v>
      </c>
      <c r="AG533" s="79"/>
      <c r="AH533" s="78"/>
      <c r="AI533" s="64">
        <f t="shared" si="1178"/>
        <v>0</v>
      </c>
      <c r="AJ533" s="79"/>
      <c r="AK533" s="78"/>
      <c r="AL533" s="64">
        <f t="shared" si="1179"/>
        <v>0</v>
      </c>
      <c r="AM533" s="79"/>
      <c r="AN533" s="78"/>
      <c r="AO533" s="64">
        <f t="shared" si="1180"/>
        <v>0</v>
      </c>
      <c r="AP533" s="79"/>
      <c r="AQ533" s="78"/>
      <c r="AR533" s="64">
        <f t="shared" si="1181"/>
        <v>0</v>
      </c>
      <c r="AS533" s="79"/>
      <c r="AT533" s="78"/>
      <c r="AU533" s="64">
        <f t="shared" si="1182"/>
        <v>0</v>
      </c>
      <c r="AV533" s="79"/>
      <c r="AW533" s="78"/>
      <c r="AX533" s="64">
        <f t="shared" si="1183"/>
        <v>0</v>
      </c>
      <c r="AY533" s="79"/>
      <c r="AZ533" s="76"/>
      <c r="BA533" s="67">
        <f>SUM(I528:I533,L528:L533,O528:O533,R528:R533,U528:U533,X528:X533,AA528:AA533,AD528:AD533,AG528:AG533,AJ528:AJ533,AM528:AM533,AP528:AP533,AS528:AS533)</f>
        <v>535012</v>
      </c>
    </row>
    <row r="534" spans="1:53" ht="15" customHeight="1">
      <c r="A534" s="477" t="s">
        <v>24</v>
      </c>
      <c r="B534" s="467" t="s">
        <v>20</v>
      </c>
      <c r="C534" s="467" t="s">
        <v>21</v>
      </c>
      <c r="D534" s="467" t="s">
        <v>212</v>
      </c>
      <c r="E534" s="467" t="s">
        <v>23</v>
      </c>
      <c r="F534" s="480" t="s">
        <v>25</v>
      </c>
      <c r="G534" s="459" t="s">
        <v>26</v>
      </c>
      <c r="H534" s="449" t="s">
        <v>27</v>
      </c>
      <c r="I534" s="451" t="s">
        <v>28</v>
      </c>
      <c r="J534" s="459" t="s">
        <v>26</v>
      </c>
      <c r="K534" s="449" t="s">
        <v>27</v>
      </c>
      <c r="L534" s="451" t="s">
        <v>28</v>
      </c>
      <c r="M534" s="459" t="s">
        <v>26</v>
      </c>
      <c r="N534" s="449" t="s">
        <v>27</v>
      </c>
      <c r="O534" s="451" t="s">
        <v>28</v>
      </c>
      <c r="P534" s="459" t="s">
        <v>26</v>
      </c>
      <c r="Q534" s="449" t="s">
        <v>27</v>
      </c>
      <c r="R534" s="451" t="s">
        <v>28</v>
      </c>
      <c r="S534" s="459" t="s">
        <v>26</v>
      </c>
      <c r="T534" s="449" t="s">
        <v>27</v>
      </c>
      <c r="U534" s="451" t="s">
        <v>28</v>
      </c>
      <c r="V534" s="459" t="s">
        <v>26</v>
      </c>
      <c r="W534" s="449" t="s">
        <v>27</v>
      </c>
      <c r="X534" s="473" t="s">
        <v>28</v>
      </c>
      <c r="Y534" s="459" t="s">
        <v>26</v>
      </c>
      <c r="Z534" s="449" t="s">
        <v>27</v>
      </c>
      <c r="AA534" s="451" t="s">
        <v>28</v>
      </c>
      <c r="AB534" s="459" t="s">
        <v>26</v>
      </c>
      <c r="AC534" s="449" t="s">
        <v>27</v>
      </c>
      <c r="AD534" s="451" t="s">
        <v>28</v>
      </c>
      <c r="AE534" s="459" t="s">
        <v>26</v>
      </c>
      <c r="AF534" s="449" t="s">
        <v>27</v>
      </c>
      <c r="AG534" s="451" t="s">
        <v>28</v>
      </c>
      <c r="AH534" s="459" t="s">
        <v>26</v>
      </c>
      <c r="AI534" s="449" t="s">
        <v>27</v>
      </c>
      <c r="AJ534" s="451" t="s">
        <v>28</v>
      </c>
      <c r="AK534" s="459" t="s">
        <v>26</v>
      </c>
      <c r="AL534" s="449" t="s">
        <v>27</v>
      </c>
      <c r="AM534" s="451" t="s">
        <v>28</v>
      </c>
      <c r="AN534" s="459" t="s">
        <v>26</v>
      </c>
      <c r="AO534" s="449" t="s">
        <v>27</v>
      </c>
      <c r="AP534" s="451" t="s">
        <v>28</v>
      </c>
      <c r="AQ534" s="459" t="s">
        <v>26</v>
      </c>
      <c r="AR534" s="449" t="s">
        <v>27</v>
      </c>
      <c r="AS534" s="451" t="s">
        <v>28</v>
      </c>
      <c r="AT534" s="459" t="s">
        <v>26</v>
      </c>
      <c r="AU534" s="449" t="s">
        <v>27</v>
      </c>
      <c r="AV534" s="451" t="s">
        <v>28</v>
      </c>
      <c r="AW534" s="459" t="s">
        <v>26</v>
      </c>
      <c r="AX534" s="449" t="s">
        <v>27</v>
      </c>
      <c r="AY534" s="451" t="s">
        <v>28</v>
      </c>
      <c r="AZ534" s="475" t="s">
        <v>26</v>
      </c>
      <c r="BA534" s="482" t="s">
        <v>29</v>
      </c>
    </row>
    <row r="535" spans="1:53" ht="15" customHeight="1">
      <c r="A535" s="626" t="s">
        <v>261</v>
      </c>
      <c r="B535" s="610" t="s">
        <v>495</v>
      </c>
      <c r="C535" s="612">
        <v>2236</v>
      </c>
      <c r="D535" s="614" t="s">
        <v>496</v>
      </c>
      <c r="E535" s="628" t="s">
        <v>497</v>
      </c>
      <c r="F535" s="75" t="s">
        <v>33</v>
      </c>
      <c r="G535" s="78"/>
      <c r="H535" s="64">
        <f t="shared" ref="H535:H540" si="1184">G535-I535</f>
        <v>0</v>
      </c>
      <c r="I535" s="79"/>
      <c r="J535" s="78"/>
      <c r="K535" s="64">
        <f t="shared" ref="K535:K540" si="1185">J535-L535</f>
        <v>0</v>
      </c>
      <c r="L535" s="79"/>
      <c r="M535" s="78"/>
      <c r="N535" s="64">
        <f t="shared" ref="N535:N540" si="1186">M535-O535</f>
        <v>0</v>
      </c>
      <c r="O535" s="79"/>
      <c r="P535" s="78"/>
      <c r="Q535" s="64">
        <f t="shared" ref="Q535:Q540" si="1187">P535-R535</f>
        <v>0</v>
      </c>
      <c r="R535" s="79"/>
      <c r="S535" s="78"/>
      <c r="T535" s="64">
        <f t="shared" ref="T535:T540" si="1188">S535-U535</f>
        <v>0</v>
      </c>
      <c r="U535" s="79"/>
      <c r="V535" s="78"/>
      <c r="W535" s="64">
        <f t="shared" ref="W535:W540" si="1189">V535-X535</f>
        <v>0</v>
      </c>
      <c r="X535" s="93"/>
      <c r="Y535" s="78"/>
      <c r="Z535" s="64">
        <f t="shared" ref="Z535:Z540" si="1190">Y535-AA535</f>
        <v>0</v>
      </c>
      <c r="AA535" s="79"/>
      <c r="AB535" s="78"/>
      <c r="AC535" s="64">
        <f t="shared" ref="AC535:AC540" si="1191">AB535-AD535</f>
        <v>0</v>
      </c>
      <c r="AD535" s="79"/>
      <c r="AE535" s="78"/>
      <c r="AF535" s="64">
        <f t="shared" ref="AF535:AF540" si="1192">AE535-AG535</f>
        <v>0</v>
      </c>
      <c r="AG535" s="79"/>
      <c r="AH535" s="78"/>
      <c r="AI535" s="64">
        <f t="shared" ref="AI535:AI540" si="1193">AH535-AJ535</f>
        <v>0</v>
      </c>
      <c r="AJ535" s="79"/>
      <c r="AK535" s="78"/>
      <c r="AL535" s="64">
        <f t="shared" ref="AL535:AL540" si="1194">AK535-AM535</f>
        <v>0</v>
      </c>
      <c r="AM535" s="79"/>
      <c r="AN535" s="78"/>
      <c r="AO535" s="64">
        <f t="shared" ref="AO535:AO540" si="1195">AN535-AP535</f>
        <v>0</v>
      </c>
      <c r="AP535" s="79"/>
      <c r="AQ535" s="78"/>
      <c r="AR535" s="64">
        <f t="shared" ref="AR535:AR540" si="1196">AQ535-AS535</f>
        <v>0</v>
      </c>
      <c r="AS535" s="79"/>
      <c r="AT535" s="78"/>
      <c r="AU535" s="64">
        <f t="shared" ref="AU535:AU540" si="1197">AT535-AV535</f>
        <v>0</v>
      </c>
      <c r="AV535" s="79"/>
      <c r="AW535" s="78"/>
      <c r="AX535" s="64">
        <f t="shared" ref="AX535:AX540" si="1198">AW535-AY535</f>
        <v>0</v>
      </c>
      <c r="AY535" s="79"/>
      <c r="AZ535" s="76"/>
      <c r="BA535" s="66" t="s">
        <v>34</v>
      </c>
    </row>
    <row r="536" spans="1:53" ht="15" customHeight="1">
      <c r="A536" s="627"/>
      <c r="B536" s="611"/>
      <c r="C536" s="613"/>
      <c r="D536" s="615"/>
      <c r="E536" s="629"/>
      <c r="F536" s="75" t="s">
        <v>35</v>
      </c>
      <c r="G536" s="78"/>
      <c r="H536" s="64">
        <f t="shared" si="1184"/>
        <v>0</v>
      </c>
      <c r="I536" s="79"/>
      <c r="J536" s="78"/>
      <c r="K536" s="64">
        <f t="shared" si="1185"/>
        <v>0</v>
      </c>
      <c r="L536" s="79"/>
      <c r="M536" s="78"/>
      <c r="N536" s="64">
        <f t="shared" si="1186"/>
        <v>0</v>
      </c>
      <c r="O536" s="79"/>
      <c r="P536" s="78"/>
      <c r="Q536" s="64">
        <f t="shared" si="1187"/>
        <v>0</v>
      </c>
      <c r="R536" s="79"/>
      <c r="S536" s="78"/>
      <c r="T536" s="64">
        <f t="shared" si="1188"/>
        <v>0</v>
      </c>
      <c r="U536" s="79"/>
      <c r="V536" s="78"/>
      <c r="W536" s="64">
        <f t="shared" si="1189"/>
        <v>0</v>
      </c>
      <c r="X536" s="93"/>
      <c r="Y536" s="78"/>
      <c r="Z536" s="64">
        <f t="shared" si="1190"/>
        <v>0</v>
      </c>
      <c r="AA536" s="79"/>
      <c r="AB536" s="78"/>
      <c r="AC536" s="64">
        <f t="shared" si="1191"/>
        <v>0</v>
      </c>
      <c r="AD536" s="79"/>
      <c r="AE536" s="78"/>
      <c r="AF536" s="64">
        <f t="shared" si="1192"/>
        <v>0</v>
      </c>
      <c r="AG536" s="79"/>
      <c r="AH536" s="78"/>
      <c r="AI536" s="64">
        <f t="shared" si="1193"/>
        <v>0</v>
      </c>
      <c r="AJ536" s="79"/>
      <c r="AK536" s="78"/>
      <c r="AL536" s="64">
        <f t="shared" si="1194"/>
        <v>0</v>
      </c>
      <c r="AM536" s="79"/>
      <c r="AN536" s="78"/>
      <c r="AO536" s="64">
        <f t="shared" si="1195"/>
        <v>0</v>
      </c>
      <c r="AP536" s="79"/>
      <c r="AQ536" s="78"/>
      <c r="AR536" s="64">
        <f t="shared" si="1196"/>
        <v>0</v>
      </c>
      <c r="AS536" s="79"/>
      <c r="AT536" s="78"/>
      <c r="AU536" s="64">
        <f t="shared" si="1197"/>
        <v>0</v>
      </c>
      <c r="AV536" s="79"/>
      <c r="AW536" s="78"/>
      <c r="AX536" s="64">
        <f t="shared" si="1198"/>
        <v>0</v>
      </c>
      <c r="AY536" s="79"/>
      <c r="AZ536" s="76"/>
      <c r="BA536" s="67">
        <f>SUM(G535:G540,J535:J540,M535:M540,P535:P540,S535:S540,V535:V540,Y535:Y540,AB535:AB540,AE535:AE540,AH535:AH540,AK535:AK540,AZ535:AZ540,AN535:AN540,AQ535:AQ540)</f>
        <v>706193</v>
      </c>
    </row>
    <row r="537" spans="1:53" ht="15" customHeight="1">
      <c r="A537" s="627"/>
      <c r="B537" s="611"/>
      <c r="C537" s="613"/>
      <c r="D537" s="615"/>
      <c r="E537" s="629"/>
      <c r="F537" s="75" t="s">
        <v>36</v>
      </c>
      <c r="G537" s="78"/>
      <c r="H537" s="64">
        <f t="shared" si="1184"/>
        <v>0</v>
      </c>
      <c r="I537" s="79"/>
      <c r="J537" s="78"/>
      <c r="K537" s="64">
        <f t="shared" si="1185"/>
        <v>0</v>
      </c>
      <c r="L537" s="79"/>
      <c r="M537" s="78"/>
      <c r="N537" s="64">
        <f t="shared" si="1186"/>
        <v>0</v>
      </c>
      <c r="O537" s="79"/>
      <c r="P537" s="78"/>
      <c r="Q537" s="64">
        <f t="shared" si="1187"/>
        <v>0</v>
      </c>
      <c r="R537" s="79"/>
      <c r="S537" s="78"/>
      <c r="T537" s="64">
        <f t="shared" si="1188"/>
        <v>0</v>
      </c>
      <c r="U537" s="79"/>
      <c r="V537" s="78"/>
      <c r="W537" s="64">
        <f t="shared" si="1189"/>
        <v>0</v>
      </c>
      <c r="X537" s="93"/>
      <c r="Y537" s="78"/>
      <c r="Z537" s="64">
        <f t="shared" si="1190"/>
        <v>0</v>
      </c>
      <c r="AA537" s="79"/>
      <c r="AB537" s="78"/>
      <c r="AC537" s="64">
        <f t="shared" si="1191"/>
        <v>0</v>
      </c>
      <c r="AD537" s="79"/>
      <c r="AE537" s="78"/>
      <c r="AF537" s="64">
        <f t="shared" si="1192"/>
        <v>0</v>
      </c>
      <c r="AG537" s="79"/>
      <c r="AH537" s="78"/>
      <c r="AI537" s="64">
        <f t="shared" si="1193"/>
        <v>0</v>
      </c>
      <c r="AJ537" s="79"/>
      <c r="AK537" s="78"/>
      <c r="AL537" s="64">
        <f t="shared" si="1194"/>
        <v>0</v>
      </c>
      <c r="AM537" s="79"/>
      <c r="AN537" s="78"/>
      <c r="AO537" s="64">
        <f t="shared" si="1195"/>
        <v>0</v>
      </c>
      <c r="AP537" s="79"/>
      <c r="AQ537" s="78"/>
      <c r="AR537" s="64">
        <f t="shared" si="1196"/>
        <v>0</v>
      </c>
      <c r="AS537" s="79"/>
      <c r="AT537" s="78"/>
      <c r="AU537" s="64">
        <f t="shared" si="1197"/>
        <v>0</v>
      </c>
      <c r="AV537" s="79"/>
      <c r="AW537" s="78"/>
      <c r="AX537" s="64">
        <f t="shared" si="1198"/>
        <v>0</v>
      </c>
      <c r="AY537" s="79"/>
      <c r="AZ537" s="76"/>
      <c r="BA537" s="68" t="s">
        <v>37</v>
      </c>
    </row>
    <row r="538" spans="1:53" ht="15" customHeight="1">
      <c r="A538" s="627"/>
      <c r="B538" s="611"/>
      <c r="C538" s="613"/>
      <c r="D538" s="615"/>
      <c r="E538" s="629"/>
      <c r="F538" s="75" t="s">
        <v>38</v>
      </c>
      <c r="G538" s="78"/>
      <c r="H538" s="64">
        <f t="shared" si="1184"/>
        <v>0</v>
      </c>
      <c r="I538" s="79"/>
      <c r="J538" s="78">
        <v>186193</v>
      </c>
      <c r="K538" s="64">
        <f t="shared" si="1185"/>
        <v>0</v>
      </c>
      <c r="L538" s="79">
        <v>186193</v>
      </c>
      <c r="M538" s="78"/>
      <c r="N538" s="64">
        <f t="shared" si="1186"/>
        <v>0</v>
      </c>
      <c r="O538" s="79"/>
      <c r="P538" s="78"/>
      <c r="Q538" s="64">
        <f t="shared" si="1187"/>
        <v>0</v>
      </c>
      <c r="R538" s="79"/>
      <c r="S538" s="78"/>
      <c r="T538" s="64">
        <f t="shared" si="1188"/>
        <v>0</v>
      </c>
      <c r="U538" s="79"/>
      <c r="V538" s="78"/>
      <c r="W538" s="64">
        <f t="shared" si="1189"/>
        <v>0</v>
      </c>
      <c r="X538" s="93"/>
      <c r="Y538" s="78"/>
      <c r="Z538" s="64">
        <f t="shared" si="1190"/>
        <v>0</v>
      </c>
      <c r="AA538" s="79"/>
      <c r="AB538" s="78"/>
      <c r="AC538" s="64">
        <f t="shared" si="1191"/>
        <v>0</v>
      </c>
      <c r="AD538" s="79"/>
      <c r="AE538" s="78"/>
      <c r="AF538" s="64">
        <f t="shared" si="1192"/>
        <v>0</v>
      </c>
      <c r="AG538" s="79"/>
      <c r="AH538" s="78"/>
      <c r="AI538" s="64">
        <f t="shared" si="1193"/>
        <v>0</v>
      </c>
      <c r="AJ538" s="79"/>
      <c r="AK538" s="78"/>
      <c r="AL538" s="64">
        <f t="shared" si="1194"/>
        <v>0</v>
      </c>
      <c r="AM538" s="79"/>
      <c r="AN538" s="78"/>
      <c r="AO538" s="64">
        <f t="shared" si="1195"/>
        <v>0</v>
      </c>
      <c r="AP538" s="79"/>
      <c r="AQ538" s="78"/>
      <c r="AR538" s="64">
        <f t="shared" si="1196"/>
        <v>0</v>
      </c>
      <c r="AS538" s="79"/>
      <c r="AT538" s="78"/>
      <c r="AU538" s="64">
        <f t="shared" si="1197"/>
        <v>0</v>
      </c>
      <c r="AV538" s="79"/>
      <c r="AW538" s="78"/>
      <c r="AX538" s="64">
        <f t="shared" si="1198"/>
        <v>0</v>
      </c>
      <c r="AY538" s="79"/>
      <c r="AZ538" s="76"/>
      <c r="BA538" s="67">
        <f>SUM(H535:H540,K535:K540,N535:N540,Q535:Q540,T535:T540,W535:W540,Z535:Z540,AC535:AC540,AF535:AF540,AI535:AI540,AL535:AL540,AO535:AO540,AR535:AR540)</f>
        <v>115200</v>
      </c>
    </row>
    <row r="539" spans="1:53" ht="15" customHeight="1">
      <c r="A539" s="627"/>
      <c r="B539" s="611"/>
      <c r="C539" s="613"/>
      <c r="D539" s="615"/>
      <c r="E539" s="629"/>
      <c r="F539" s="75" t="s">
        <v>39</v>
      </c>
      <c r="G539" s="78"/>
      <c r="H539" s="64">
        <f t="shared" si="1184"/>
        <v>0</v>
      </c>
      <c r="I539" s="79"/>
      <c r="J539" s="78"/>
      <c r="K539" s="64">
        <f t="shared" si="1185"/>
        <v>0</v>
      </c>
      <c r="L539" s="79"/>
      <c r="M539" s="78"/>
      <c r="N539" s="64">
        <f t="shared" si="1186"/>
        <v>0</v>
      </c>
      <c r="O539" s="79"/>
      <c r="P539" s="78"/>
      <c r="Q539" s="64">
        <f t="shared" si="1187"/>
        <v>0</v>
      </c>
      <c r="R539" s="79"/>
      <c r="S539" s="78"/>
      <c r="T539" s="64">
        <f t="shared" si="1188"/>
        <v>0</v>
      </c>
      <c r="U539" s="79"/>
      <c r="V539" s="78"/>
      <c r="W539" s="64">
        <f t="shared" si="1189"/>
        <v>0</v>
      </c>
      <c r="X539" s="93"/>
      <c r="Y539" s="78"/>
      <c r="Z539" s="64">
        <f t="shared" si="1190"/>
        <v>0</v>
      </c>
      <c r="AA539" s="79"/>
      <c r="AB539" s="78"/>
      <c r="AC539" s="64">
        <f t="shared" si="1191"/>
        <v>0</v>
      </c>
      <c r="AD539" s="79"/>
      <c r="AE539" s="78"/>
      <c r="AF539" s="64">
        <f t="shared" si="1192"/>
        <v>0</v>
      </c>
      <c r="AG539" s="79"/>
      <c r="AH539" s="78"/>
      <c r="AI539" s="64">
        <f t="shared" si="1193"/>
        <v>0</v>
      </c>
      <c r="AJ539" s="79"/>
      <c r="AK539" s="78"/>
      <c r="AL539" s="64">
        <f t="shared" si="1194"/>
        <v>0</v>
      </c>
      <c r="AM539" s="79"/>
      <c r="AN539" s="78"/>
      <c r="AO539" s="64">
        <f t="shared" si="1195"/>
        <v>0</v>
      </c>
      <c r="AP539" s="79"/>
      <c r="AQ539" s="78"/>
      <c r="AR539" s="64">
        <f t="shared" si="1196"/>
        <v>0</v>
      </c>
      <c r="AS539" s="79"/>
      <c r="AT539" s="78"/>
      <c r="AU539" s="64">
        <f t="shared" si="1197"/>
        <v>0</v>
      </c>
      <c r="AV539" s="79"/>
      <c r="AW539" s="78"/>
      <c r="AX539" s="64">
        <f t="shared" si="1198"/>
        <v>0</v>
      </c>
      <c r="AY539" s="79"/>
      <c r="AZ539" s="76"/>
      <c r="BA539" s="68" t="s">
        <v>40</v>
      </c>
    </row>
    <row r="540" spans="1:53" ht="15" customHeight="1">
      <c r="A540" s="741"/>
      <c r="B540" s="742"/>
      <c r="C540" s="743"/>
      <c r="D540" s="747"/>
      <c r="E540" s="745"/>
      <c r="F540" s="75" t="s">
        <v>42</v>
      </c>
      <c r="G540" s="78"/>
      <c r="H540" s="64">
        <f t="shared" si="1184"/>
        <v>0</v>
      </c>
      <c r="I540" s="79"/>
      <c r="J540" s="78"/>
      <c r="K540" s="64">
        <f t="shared" si="1185"/>
        <v>0</v>
      </c>
      <c r="L540" s="79"/>
      <c r="M540" s="78"/>
      <c r="N540" s="64">
        <f t="shared" si="1186"/>
        <v>0</v>
      </c>
      <c r="O540" s="79"/>
      <c r="P540" s="78"/>
      <c r="Q540" s="64">
        <f t="shared" si="1187"/>
        <v>0</v>
      </c>
      <c r="R540" s="79"/>
      <c r="S540" s="78"/>
      <c r="T540" s="64">
        <f t="shared" si="1188"/>
        <v>0</v>
      </c>
      <c r="U540" s="79"/>
      <c r="V540" s="78">
        <v>520000</v>
      </c>
      <c r="W540" s="64">
        <f t="shared" si="1189"/>
        <v>115200</v>
      </c>
      <c r="X540" s="79">
        <v>404800</v>
      </c>
      <c r="Y540" s="78"/>
      <c r="Z540" s="64">
        <f t="shared" si="1190"/>
        <v>0</v>
      </c>
      <c r="AA540" s="79"/>
      <c r="AB540" s="78"/>
      <c r="AC540" s="64">
        <f t="shared" si="1191"/>
        <v>0</v>
      </c>
      <c r="AD540" s="79"/>
      <c r="AE540" s="78"/>
      <c r="AF540" s="64">
        <f t="shared" si="1192"/>
        <v>0</v>
      </c>
      <c r="AG540" s="79"/>
      <c r="AH540" s="78"/>
      <c r="AI540" s="64">
        <f t="shared" si="1193"/>
        <v>0</v>
      </c>
      <c r="AJ540" s="79"/>
      <c r="AK540" s="78"/>
      <c r="AL540" s="64">
        <f t="shared" si="1194"/>
        <v>0</v>
      </c>
      <c r="AM540" s="79"/>
      <c r="AN540" s="78"/>
      <c r="AO540" s="64">
        <f t="shared" si="1195"/>
        <v>0</v>
      </c>
      <c r="AP540" s="79"/>
      <c r="AQ540" s="78"/>
      <c r="AR540" s="64">
        <f t="shared" si="1196"/>
        <v>0</v>
      </c>
      <c r="AS540" s="79"/>
      <c r="AT540" s="78"/>
      <c r="AU540" s="64">
        <f t="shared" si="1197"/>
        <v>0</v>
      </c>
      <c r="AV540" s="79"/>
      <c r="AW540" s="78"/>
      <c r="AX540" s="64">
        <f t="shared" si="1198"/>
        <v>0</v>
      </c>
      <c r="AY540" s="79"/>
      <c r="AZ540" s="76"/>
      <c r="BA540" s="67">
        <f>SUM(I535:I540,L535:L540,O535:O540,R535:R540,U535:U540,X535:X540,AA535:AA540,AD535:AD540,AG535:AG540,AJ535:AJ540,AM535:AM540,AP535:AP540,AS535:AS540)</f>
        <v>590993</v>
      </c>
    </row>
    <row r="541" spans="1:53" ht="15" customHeight="1">
      <c r="A541" s="445" t="s">
        <v>24</v>
      </c>
      <c r="B541" s="447" t="s">
        <v>20</v>
      </c>
      <c r="C541" s="447" t="s">
        <v>21</v>
      </c>
      <c r="D541" s="447" t="s">
        <v>212</v>
      </c>
      <c r="E541" s="447" t="s">
        <v>23</v>
      </c>
      <c r="F541" s="485" t="s">
        <v>25</v>
      </c>
      <c r="G541" s="434" t="s">
        <v>26</v>
      </c>
      <c r="H541" s="436" t="s">
        <v>27</v>
      </c>
      <c r="I541" s="438" t="s">
        <v>28</v>
      </c>
      <c r="J541" s="434" t="s">
        <v>26</v>
      </c>
      <c r="K541" s="436" t="s">
        <v>27</v>
      </c>
      <c r="L541" s="438" t="s">
        <v>28</v>
      </c>
      <c r="M541" s="434" t="s">
        <v>26</v>
      </c>
      <c r="N541" s="436" t="s">
        <v>27</v>
      </c>
      <c r="O541" s="438" t="s">
        <v>28</v>
      </c>
      <c r="P541" s="434" t="s">
        <v>26</v>
      </c>
      <c r="Q541" s="436" t="s">
        <v>27</v>
      </c>
      <c r="R541" s="438" t="s">
        <v>28</v>
      </c>
      <c r="S541" s="434" t="s">
        <v>26</v>
      </c>
      <c r="T541" s="436" t="s">
        <v>27</v>
      </c>
      <c r="U541" s="438" t="s">
        <v>28</v>
      </c>
      <c r="V541" s="434" t="s">
        <v>26</v>
      </c>
      <c r="W541" s="436" t="s">
        <v>27</v>
      </c>
      <c r="X541" s="486" t="s">
        <v>28</v>
      </c>
      <c r="Y541" s="434" t="s">
        <v>26</v>
      </c>
      <c r="Z541" s="436" t="s">
        <v>27</v>
      </c>
      <c r="AA541" s="438" t="s">
        <v>28</v>
      </c>
      <c r="AB541" s="434" t="s">
        <v>26</v>
      </c>
      <c r="AC541" s="436" t="s">
        <v>27</v>
      </c>
      <c r="AD541" s="438" t="s">
        <v>28</v>
      </c>
      <c r="AE541" s="434" t="s">
        <v>26</v>
      </c>
      <c r="AF541" s="436" t="s">
        <v>27</v>
      </c>
      <c r="AG541" s="438" t="s">
        <v>28</v>
      </c>
      <c r="AH541" s="434" t="s">
        <v>26</v>
      </c>
      <c r="AI541" s="436" t="s">
        <v>27</v>
      </c>
      <c r="AJ541" s="438" t="s">
        <v>28</v>
      </c>
      <c r="AK541" s="434" t="s">
        <v>26</v>
      </c>
      <c r="AL541" s="436" t="s">
        <v>27</v>
      </c>
      <c r="AM541" s="438" t="s">
        <v>28</v>
      </c>
      <c r="AN541" s="434" t="s">
        <v>26</v>
      </c>
      <c r="AO541" s="436" t="s">
        <v>27</v>
      </c>
      <c r="AP541" s="438" t="s">
        <v>28</v>
      </c>
      <c r="AQ541" s="434" t="s">
        <v>26</v>
      </c>
      <c r="AR541" s="436" t="s">
        <v>27</v>
      </c>
      <c r="AS541" s="438" t="s">
        <v>28</v>
      </c>
      <c r="AT541" s="434" t="s">
        <v>26</v>
      </c>
      <c r="AU541" s="436" t="s">
        <v>27</v>
      </c>
      <c r="AV541" s="438" t="s">
        <v>28</v>
      </c>
      <c r="AW541" s="434" t="s">
        <v>26</v>
      </c>
      <c r="AX541" s="436" t="s">
        <v>27</v>
      </c>
      <c r="AY541" s="438" t="s">
        <v>28</v>
      </c>
      <c r="AZ541" s="488" t="s">
        <v>26</v>
      </c>
      <c r="BA541" s="440" t="s">
        <v>29</v>
      </c>
    </row>
    <row r="542" spans="1:53" ht="15" customHeight="1">
      <c r="A542" s="626" t="s">
        <v>336</v>
      </c>
      <c r="B542" s="610" t="s">
        <v>498</v>
      </c>
      <c r="C542" s="612">
        <v>2272</v>
      </c>
      <c r="D542" s="614" t="s">
        <v>499</v>
      </c>
      <c r="E542" s="628" t="s">
        <v>500</v>
      </c>
      <c r="F542" s="75" t="s">
        <v>33</v>
      </c>
      <c r="G542" s="78"/>
      <c r="H542" s="64">
        <f t="shared" ref="H542:H547" si="1199">G542-I542</f>
        <v>0</v>
      </c>
      <c r="I542" s="79"/>
      <c r="J542" s="78"/>
      <c r="K542" s="64">
        <f t="shared" ref="K542:K547" si="1200">J542-L542</f>
        <v>0</v>
      </c>
      <c r="L542" s="79"/>
      <c r="M542" s="78"/>
      <c r="N542" s="64">
        <f t="shared" ref="N542:N547" si="1201">M542-O542</f>
        <v>0</v>
      </c>
      <c r="O542" s="79"/>
      <c r="P542" s="78"/>
      <c r="Q542" s="64">
        <f t="shared" ref="Q542:Q547" si="1202">P542-R542</f>
        <v>0</v>
      </c>
      <c r="R542" s="79"/>
      <c r="S542" s="78"/>
      <c r="T542" s="64">
        <f t="shared" ref="T542:T547" si="1203">S542-U542</f>
        <v>0</v>
      </c>
      <c r="U542" s="79"/>
      <c r="V542" s="78"/>
      <c r="W542" s="64">
        <f t="shared" ref="W542:W547" si="1204">V542-X542</f>
        <v>0</v>
      </c>
      <c r="X542" s="93"/>
      <c r="Y542" s="78"/>
      <c r="Z542" s="64">
        <f t="shared" ref="Z542:Z547" si="1205">Y542-AA542</f>
        <v>0</v>
      </c>
      <c r="AA542" s="79"/>
      <c r="AB542" s="78"/>
      <c r="AC542" s="64">
        <f t="shared" ref="AC542:AC547" si="1206">AB542-AD542</f>
        <v>0</v>
      </c>
      <c r="AD542" s="79"/>
      <c r="AE542" s="78"/>
      <c r="AF542" s="64">
        <f t="shared" ref="AF542:AF547" si="1207">AE542-AG542</f>
        <v>0</v>
      </c>
      <c r="AG542" s="79"/>
      <c r="AH542" s="78"/>
      <c r="AI542" s="64">
        <f t="shared" ref="AI542:AI547" si="1208">AH542-AJ542</f>
        <v>0</v>
      </c>
      <c r="AJ542" s="79"/>
      <c r="AK542" s="78"/>
      <c r="AL542" s="64">
        <f t="shared" ref="AL542:AL547" si="1209">AK542-AM542</f>
        <v>0</v>
      </c>
      <c r="AM542" s="79"/>
      <c r="AN542" s="78"/>
      <c r="AO542" s="64">
        <f t="shared" ref="AO542:AO547" si="1210">AN542-AP542</f>
        <v>0</v>
      </c>
      <c r="AP542" s="79"/>
      <c r="AQ542" s="78"/>
      <c r="AR542" s="64">
        <f t="shared" ref="AR542:AR547" si="1211">AQ542-AS542</f>
        <v>0</v>
      </c>
      <c r="AS542" s="79"/>
      <c r="AT542" s="78"/>
      <c r="AU542" s="64">
        <f t="shared" ref="AU542:AU547" si="1212">AT542-AV542</f>
        <v>0</v>
      </c>
      <c r="AV542" s="79"/>
      <c r="AW542" s="78"/>
      <c r="AX542" s="64">
        <f t="shared" ref="AX542:AX547" si="1213">AW542-AY542</f>
        <v>0</v>
      </c>
      <c r="AY542" s="79"/>
      <c r="AZ542" s="76"/>
      <c r="BA542" s="66" t="s">
        <v>34</v>
      </c>
    </row>
    <row r="543" spans="1:53" ht="15" customHeight="1">
      <c r="A543" s="627"/>
      <c r="B543" s="611"/>
      <c r="C543" s="613"/>
      <c r="D543" s="615"/>
      <c r="E543" s="629"/>
      <c r="F543" s="75" t="s">
        <v>35</v>
      </c>
      <c r="G543" s="78"/>
      <c r="H543" s="64">
        <f t="shared" si="1199"/>
        <v>0</v>
      </c>
      <c r="I543" s="79"/>
      <c r="J543" s="78"/>
      <c r="K543" s="64">
        <f t="shared" si="1200"/>
        <v>0</v>
      </c>
      <c r="L543" s="79"/>
      <c r="M543" s="78"/>
      <c r="N543" s="64">
        <f t="shared" si="1201"/>
        <v>0</v>
      </c>
      <c r="O543" s="79"/>
      <c r="P543" s="78"/>
      <c r="Q543" s="64">
        <f t="shared" si="1202"/>
        <v>0</v>
      </c>
      <c r="R543" s="79"/>
      <c r="S543" s="78"/>
      <c r="T543" s="64">
        <f t="shared" si="1203"/>
        <v>0</v>
      </c>
      <c r="U543" s="79"/>
      <c r="V543" s="78"/>
      <c r="W543" s="64">
        <f t="shared" si="1204"/>
        <v>0</v>
      </c>
      <c r="X543" s="93"/>
      <c r="Y543" s="78"/>
      <c r="Z543" s="64">
        <f t="shared" si="1205"/>
        <v>0</v>
      </c>
      <c r="AA543" s="79"/>
      <c r="AB543" s="78"/>
      <c r="AC543" s="64">
        <f t="shared" si="1206"/>
        <v>0</v>
      </c>
      <c r="AD543" s="79"/>
      <c r="AE543" s="78"/>
      <c r="AF543" s="64">
        <f t="shared" si="1207"/>
        <v>0</v>
      </c>
      <c r="AG543" s="79"/>
      <c r="AH543" s="78"/>
      <c r="AI543" s="64">
        <f t="shared" si="1208"/>
        <v>0</v>
      </c>
      <c r="AJ543" s="79"/>
      <c r="AK543" s="78"/>
      <c r="AL543" s="64">
        <f t="shared" si="1209"/>
        <v>0</v>
      </c>
      <c r="AM543" s="79"/>
      <c r="AN543" s="78"/>
      <c r="AO543" s="64">
        <f t="shared" si="1210"/>
        <v>0</v>
      </c>
      <c r="AP543" s="79"/>
      <c r="AQ543" s="78"/>
      <c r="AR543" s="64">
        <f t="shared" si="1211"/>
        <v>0</v>
      </c>
      <c r="AS543" s="79"/>
      <c r="AT543" s="78"/>
      <c r="AU543" s="64">
        <f t="shared" si="1212"/>
        <v>0</v>
      </c>
      <c r="AV543" s="79"/>
      <c r="AW543" s="78"/>
      <c r="AX543" s="64">
        <f t="shared" si="1213"/>
        <v>0</v>
      </c>
      <c r="AY543" s="79"/>
      <c r="AZ543" s="76"/>
      <c r="BA543" s="67">
        <f>SUM(G542:G547,J542:J547,M542:M547,P542:P547,S542:S547,V542:V547,Y542:Y547,AB542:AB547,AE542:AE547,AH542:AH547,AK542:AK547,AZ542:AZ547,AN542:AN547,AQ542:AQ547)</f>
        <v>2200000</v>
      </c>
    </row>
    <row r="544" spans="1:53" ht="15" customHeight="1">
      <c r="A544" s="627"/>
      <c r="B544" s="611"/>
      <c r="C544" s="613"/>
      <c r="D544" s="615"/>
      <c r="E544" s="629"/>
      <c r="F544" s="75" t="s">
        <v>36</v>
      </c>
      <c r="G544" s="78"/>
      <c r="H544" s="64">
        <f t="shared" si="1199"/>
        <v>0</v>
      </c>
      <c r="I544" s="79"/>
      <c r="J544" s="78"/>
      <c r="K544" s="64">
        <f t="shared" si="1200"/>
        <v>0</v>
      </c>
      <c r="L544" s="79"/>
      <c r="M544" s="78"/>
      <c r="N544" s="64">
        <f t="shared" si="1201"/>
        <v>0</v>
      </c>
      <c r="O544" s="79"/>
      <c r="P544" s="78"/>
      <c r="Q544" s="64">
        <f t="shared" si="1202"/>
        <v>0</v>
      </c>
      <c r="R544" s="79"/>
      <c r="S544" s="78"/>
      <c r="T544" s="64">
        <f t="shared" si="1203"/>
        <v>0</v>
      </c>
      <c r="U544" s="79"/>
      <c r="V544" s="78"/>
      <c r="W544" s="64">
        <f t="shared" si="1204"/>
        <v>0</v>
      </c>
      <c r="X544" s="93"/>
      <c r="Y544" s="78"/>
      <c r="Z544" s="64">
        <f t="shared" si="1205"/>
        <v>0</v>
      </c>
      <c r="AA544" s="79"/>
      <c r="AB544" s="78"/>
      <c r="AC544" s="64">
        <f t="shared" si="1206"/>
        <v>0</v>
      </c>
      <c r="AD544" s="79"/>
      <c r="AE544" s="78"/>
      <c r="AF544" s="64">
        <f t="shared" si="1207"/>
        <v>0</v>
      </c>
      <c r="AG544" s="79"/>
      <c r="AH544" s="78"/>
      <c r="AI544" s="64">
        <f t="shared" si="1208"/>
        <v>0</v>
      </c>
      <c r="AJ544" s="79"/>
      <c r="AK544" s="78"/>
      <c r="AL544" s="64">
        <f t="shared" si="1209"/>
        <v>0</v>
      </c>
      <c r="AM544" s="79"/>
      <c r="AN544" s="78"/>
      <c r="AO544" s="64">
        <f t="shared" si="1210"/>
        <v>0</v>
      </c>
      <c r="AP544" s="79"/>
      <c r="AQ544" s="78"/>
      <c r="AR544" s="64">
        <f t="shared" si="1211"/>
        <v>0</v>
      </c>
      <c r="AS544" s="79"/>
      <c r="AT544" s="78"/>
      <c r="AU544" s="64">
        <f t="shared" si="1212"/>
        <v>0</v>
      </c>
      <c r="AV544" s="79"/>
      <c r="AW544" s="78"/>
      <c r="AX544" s="64">
        <f t="shared" si="1213"/>
        <v>0</v>
      </c>
      <c r="AY544" s="79"/>
      <c r="AZ544" s="76"/>
      <c r="BA544" s="68" t="s">
        <v>37</v>
      </c>
    </row>
    <row r="545" spans="1:53" ht="15" customHeight="1">
      <c r="A545" s="627"/>
      <c r="B545" s="611"/>
      <c r="C545" s="613"/>
      <c r="D545" s="615"/>
      <c r="E545" s="629"/>
      <c r="F545" s="75" t="s">
        <v>38</v>
      </c>
      <c r="G545" s="78"/>
      <c r="H545" s="64">
        <f t="shared" si="1199"/>
        <v>0</v>
      </c>
      <c r="I545" s="79"/>
      <c r="J545" s="78"/>
      <c r="K545" s="64">
        <f t="shared" si="1200"/>
        <v>0</v>
      </c>
      <c r="L545" s="79"/>
      <c r="M545" s="78"/>
      <c r="N545" s="64">
        <f t="shared" si="1201"/>
        <v>0</v>
      </c>
      <c r="O545" s="79"/>
      <c r="P545" s="78"/>
      <c r="Q545" s="64">
        <f t="shared" si="1202"/>
        <v>0</v>
      </c>
      <c r="R545" s="79"/>
      <c r="S545" s="78"/>
      <c r="T545" s="64">
        <f t="shared" si="1203"/>
        <v>0</v>
      </c>
      <c r="U545" s="79"/>
      <c r="V545" s="78"/>
      <c r="W545" s="64">
        <f t="shared" si="1204"/>
        <v>0</v>
      </c>
      <c r="X545" s="93"/>
      <c r="Y545" s="78"/>
      <c r="Z545" s="64">
        <f t="shared" si="1205"/>
        <v>0</v>
      </c>
      <c r="AA545" s="79"/>
      <c r="AB545" s="78"/>
      <c r="AC545" s="64">
        <f t="shared" si="1206"/>
        <v>0</v>
      </c>
      <c r="AD545" s="79"/>
      <c r="AE545" s="78"/>
      <c r="AF545" s="64">
        <f t="shared" si="1207"/>
        <v>0</v>
      </c>
      <c r="AG545" s="79"/>
      <c r="AH545" s="78"/>
      <c r="AI545" s="64">
        <f t="shared" si="1208"/>
        <v>0</v>
      </c>
      <c r="AJ545" s="79"/>
      <c r="AK545" s="78"/>
      <c r="AL545" s="64">
        <f t="shared" si="1209"/>
        <v>0</v>
      </c>
      <c r="AM545" s="79"/>
      <c r="AN545" s="78"/>
      <c r="AO545" s="64">
        <f t="shared" si="1210"/>
        <v>0</v>
      </c>
      <c r="AP545" s="79"/>
      <c r="AQ545" s="78"/>
      <c r="AR545" s="64">
        <f t="shared" si="1211"/>
        <v>0</v>
      </c>
      <c r="AS545" s="79"/>
      <c r="AT545" s="78"/>
      <c r="AU545" s="64">
        <f t="shared" si="1212"/>
        <v>0</v>
      </c>
      <c r="AV545" s="79"/>
      <c r="AW545" s="78"/>
      <c r="AX545" s="64">
        <f t="shared" si="1213"/>
        <v>0</v>
      </c>
      <c r="AY545" s="79"/>
      <c r="AZ545" s="76"/>
      <c r="BA545" s="67">
        <f>SUM(H542:H547,K542:K547,N542:N547,Q542:Q547,T542:T547,W542:W547,Z542:Z547,AC542:AC547,Z542:Z547,AF542:AF547,AI542:AI547,AL542:AL547,AO542:AO547,AR542:AR547)</f>
        <v>0</v>
      </c>
    </row>
    <row r="546" spans="1:53" ht="15" customHeight="1">
      <c r="A546" s="627"/>
      <c r="B546" s="611"/>
      <c r="C546" s="613"/>
      <c r="D546" s="615"/>
      <c r="E546" s="629"/>
      <c r="F546" s="75" t="s">
        <v>39</v>
      </c>
      <c r="G546" s="78"/>
      <c r="H546" s="64">
        <f t="shared" si="1199"/>
        <v>0</v>
      </c>
      <c r="I546" s="79"/>
      <c r="J546" s="78"/>
      <c r="K546" s="64">
        <f t="shared" si="1200"/>
        <v>0</v>
      </c>
      <c r="L546" s="79"/>
      <c r="M546" s="78"/>
      <c r="N546" s="64">
        <f t="shared" si="1201"/>
        <v>0</v>
      </c>
      <c r="O546" s="79"/>
      <c r="P546" s="78"/>
      <c r="Q546" s="64">
        <f t="shared" si="1202"/>
        <v>0</v>
      </c>
      <c r="R546" s="79"/>
      <c r="S546" s="78"/>
      <c r="T546" s="64">
        <f t="shared" si="1203"/>
        <v>0</v>
      </c>
      <c r="U546" s="79"/>
      <c r="V546" s="78"/>
      <c r="W546" s="64">
        <f t="shared" si="1204"/>
        <v>0</v>
      </c>
      <c r="X546" s="93"/>
      <c r="Y546" s="78"/>
      <c r="Z546" s="64">
        <f t="shared" si="1205"/>
        <v>0</v>
      </c>
      <c r="AA546" s="79"/>
      <c r="AB546" s="78"/>
      <c r="AC546" s="64">
        <f t="shared" si="1206"/>
        <v>0</v>
      </c>
      <c r="AD546" s="79"/>
      <c r="AE546" s="78"/>
      <c r="AF546" s="64">
        <f t="shared" si="1207"/>
        <v>0</v>
      </c>
      <c r="AG546" s="79"/>
      <c r="AH546" s="78"/>
      <c r="AI546" s="64">
        <f t="shared" si="1208"/>
        <v>0</v>
      </c>
      <c r="AJ546" s="79"/>
      <c r="AK546" s="78"/>
      <c r="AL546" s="64">
        <f t="shared" si="1209"/>
        <v>0</v>
      </c>
      <c r="AM546" s="79"/>
      <c r="AN546" s="78"/>
      <c r="AO546" s="64">
        <f t="shared" si="1210"/>
        <v>0</v>
      </c>
      <c r="AP546" s="79"/>
      <c r="AQ546" s="78"/>
      <c r="AR546" s="64">
        <f t="shared" si="1211"/>
        <v>0</v>
      </c>
      <c r="AS546" s="79"/>
      <c r="AT546" s="78"/>
      <c r="AU546" s="64">
        <f t="shared" si="1212"/>
        <v>0</v>
      </c>
      <c r="AV546" s="79"/>
      <c r="AW546" s="78"/>
      <c r="AX546" s="64">
        <f t="shared" si="1213"/>
        <v>0</v>
      </c>
      <c r="AY546" s="79"/>
      <c r="AZ546" s="76"/>
      <c r="BA546" s="68" t="s">
        <v>40</v>
      </c>
    </row>
    <row r="547" spans="1:53" ht="15" customHeight="1">
      <c r="A547" s="738"/>
      <c r="B547" s="734"/>
      <c r="C547" s="735"/>
      <c r="D547" s="736"/>
      <c r="E547" s="740"/>
      <c r="F547" s="75" t="s">
        <v>42</v>
      </c>
      <c r="G547" s="78">
        <v>2200000</v>
      </c>
      <c r="H547" s="64">
        <f t="shared" si="1199"/>
        <v>0</v>
      </c>
      <c r="I547" s="79">
        <v>2200000</v>
      </c>
      <c r="J547" s="78"/>
      <c r="K547" s="64">
        <f t="shared" si="1200"/>
        <v>0</v>
      </c>
      <c r="L547" s="79"/>
      <c r="M547" s="78"/>
      <c r="N547" s="64">
        <f t="shared" si="1201"/>
        <v>0</v>
      </c>
      <c r="O547" s="79"/>
      <c r="P547" s="78"/>
      <c r="Q547" s="64">
        <f t="shared" si="1202"/>
        <v>0</v>
      </c>
      <c r="R547" s="79"/>
      <c r="S547" s="78"/>
      <c r="T547" s="64">
        <f t="shared" si="1203"/>
        <v>0</v>
      </c>
      <c r="U547" s="79"/>
      <c r="V547" s="78"/>
      <c r="W547" s="64">
        <f t="shared" si="1204"/>
        <v>0</v>
      </c>
      <c r="X547" s="93"/>
      <c r="Y547" s="78"/>
      <c r="Z547" s="64">
        <f t="shared" si="1205"/>
        <v>0</v>
      </c>
      <c r="AA547" s="79"/>
      <c r="AB547" s="78"/>
      <c r="AC547" s="64">
        <f t="shared" si="1206"/>
        <v>0</v>
      </c>
      <c r="AD547" s="79"/>
      <c r="AE547" s="78"/>
      <c r="AF547" s="64">
        <f t="shared" si="1207"/>
        <v>0</v>
      </c>
      <c r="AG547" s="79"/>
      <c r="AH547" s="78"/>
      <c r="AI547" s="64">
        <f t="shared" si="1208"/>
        <v>0</v>
      </c>
      <c r="AJ547" s="79"/>
      <c r="AK547" s="78"/>
      <c r="AL547" s="64">
        <f t="shared" si="1209"/>
        <v>0</v>
      </c>
      <c r="AM547" s="79"/>
      <c r="AN547" s="78"/>
      <c r="AO547" s="64">
        <f t="shared" si="1210"/>
        <v>0</v>
      </c>
      <c r="AP547" s="79"/>
      <c r="AQ547" s="78"/>
      <c r="AR547" s="64">
        <f t="shared" si="1211"/>
        <v>0</v>
      </c>
      <c r="AS547" s="79"/>
      <c r="AT547" s="78"/>
      <c r="AU547" s="64">
        <f t="shared" si="1212"/>
        <v>0</v>
      </c>
      <c r="AV547" s="79"/>
      <c r="AW547" s="78"/>
      <c r="AX547" s="64">
        <f t="shared" si="1213"/>
        <v>0</v>
      </c>
      <c r="AY547" s="79"/>
      <c r="AZ547" s="76"/>
      <c r="BA547" s="67">
        <f>SUM(I542:I547,L542:L547,O542:O547,R542:R547,U542:U547,X542:X547,AA542:AA547,AD542:AD547,AG542:AG547,AJ542:AJ547,AM542:AM547,AP542:AP547,AS542:AS547)</f>
        <v>2200000</v>
      </c>
    </row>
    <row r="548" spans="1:53" ht="15" customHeight="1">
      <c r="A548" s="477" t="s">
        <v>24</v>
      </c>
      <c r="B548" s="467" t="s">
        <v>20</v>
      </c>
      <c r="C548" s="467" t="s">
        <v>21</v>
      </c>
      <c r="D548" s="467" t="s">
        <v>212</v>
      </c>
      <c r="E548" s="467" t="s">
        <v>23</v>
      </c>
      <c r="F548" s="480" t="s">
        <v>25</v>
      </c>
      <c r="G548" s="459" t="s">
        <v>26</v>
      </c>
      <c r="H548" s="449" t="s">
        <v>27</v>
      </c>
      <c r="I548" s="451" t="s">
        <v>28</v>
      </c>
      <c r="J548" s="459" t="s">
        <v>26</v>
      </c>
      <c r="K548" s="449" t="s">
        <v>27</v>
      </c>
      <c r="L548" s="451" t="s">
        <v>28</v>
      </c>
      <c r="M548" s="459" t="s">
        <v>26</v>
      </c>
      <c r="N548" s="449" t="s">
        <v>27</v>
      </c>
      <c r="O548" s="451" t="s">
        <v>28</v>
      </c>
      <c r="P548" s="459" t="s">
        <v>26</v>
      </c>
      <c r="Q548" s="449" t="s">
        <v>27</v>
      </c>
      <c r="R548" s="451" t="s">
        <v>28</v>
      </c>
      <c r="S548" s="459" t="s">
        <v>26</v>
      </c>
      <c r="T548" s="449" t="s">
        <v>27</v>
      </c>
      <c r="U548" s="451" t="s">
        <v>28</v>
      </c>
      <c r="V548" s="459" t="s">
        <v>26</v>
      </c>
      <c r="W548" s="449" t="s">
        <v>27</v>
      </c>
      <c r="X548" s="473" t="s">
        <v>28</v>
      </c>
      <c r="Y548" s="459" t="s">
        <v>26</v>
      </c>
      <c r="Z548" s="449" t="s">
        <v>27</v>
      </c>
      <c r="AA548" s="451" t="s">
        <v>28</v>
      </c>
      <c r="AB548" s="459" t="s">
        <v>26</v>
      </c>
      <c r="AC548" s="449" t="s">
        <v>27</v>
      </c>
      <c r="AD548" s="451" t="s">
        <v>28</v>
      </c>
      <c r="AE548" s="459" t="s">
        <v>26</v>
      </c>
      <c r="AF548" s="449" t="s">
        <v>27</v>
      </c>
      <c r="AG548" s="451" t="s">
        <v>28</v>
      </c>
      <c r="AH548" s="459" t="s">
        <v>26</v>
      </c>
      <c r="AI548" s="449" t="s">
        <v>27</v>
      </c>
      <c r="AJ548" s="451" t="s">
        <v>28</v>
      </c>
      <c r="AK548" s="459" t="s">
        <v>26</v>
      </c>
      <c r="AL548" s="449" t="s">
        <v>27</v>
      </c>
      <c r="AM548" s="451" t="s">
        <v>28</v>
      </c>
      <c r="AN548" s="459" t="s">
        <v>26</v>
      </c>
      <c r="AO548" s="449" t="s">
        <v>27</v>
      </c>
      <c r="AP548" s="451" t="s">
        <v>28</v>
      </c>
      <c r="AQ548" s="459" t="s">
        <v>26</v>
      </c>
      <c r="AR548" s="449" t="s">
        <v>27</v>
      </c>
      <c r="AS548" s="451" t="s">
        <v>28</v>
      </c>
      <c r="AT548" s="459" t="s">
        <v>26</v>
      </c>
      <c r="AU548" s="449" t="s">
        <v>27</v>
      </c>
      <c r="AV548" s="451" t="s">
        <v>28</v>
      </c>
      <c r="AW548" s="459" t="s">
        <v>26</v>
      </c>
      <c r="AX548" s="449" t="s">
        <v>27</v>
      </c>
      <c r="AY548" s="451" t="s">
        <v>28</v>
      </c>
      <c r="AZ548" s="475" t="s">
        <v>26</v>
      </c>
      <c r="BA548" s="482" t="s">
        <v>29</v>
      </c>
    </row>
    <row r="549" spans="1:53" ht="15" customHeight="1">
      <c r="A549" s="626" t="s">
        <v>261</v>
      </c>
      <c r="B549" s="610" t="s">
        <v>501</v>
      </c>
      <c r="C549" s="612">
        <v>1826</v>
      </c>
      <c r="D549" s="624" t="s">
        <v>502</v>
      </c>
      <c r="E549" s="628" t="s">
        <v>503</v>
      </c>
      <c r="F549" s="75" t="s">
        <v>33</v>
      </c>
      <c r="G549" s="78"/>
      <c r="H549" s="64">
        <f t="shared" ref="H549:H554" si="1214">G549-I549</f>
        <v>0</v>
      </c>
      <c r="I549" s="79"/>
      <c r="J549" s="78"/>
      <c r="K549" s="64">
        <f t="shared" ref="K549:K554" si="1215">J549-L549</f>
        <v>0</v>
      </c>
      <c r="L549" s="79"/>
      <c r="M549" s="78"/>
      <c r="N549" s="64">
        <f t="shared" ref="N549:N554" si="1216">M549-O549</f>
        <v>0</v>
      </c>
      <c r="O549" s="79"/>
      <c r="P549" s="78"/>
      <c r="Q549" s="64">
        <f t="shared" ref="Q549:Q554" si="1217">P549-R549</f>
        <v>0</v>
      </c>
      <c r="R549" s="79"/>
      <c r="S549" s="78"/>
      <c r="T549" s="64">
        <f t="shared" ref="T549:T554" si="1218">S549-U549</f>
        <v>0</v>
      </c>
      <c r="U549" s="79"/>
      <c r="V549" s="78"/>
      <c r="W549" s="64">
        <f t="shared" ref="W549:W554" si="1219">V549-X549</f>
        <v>0</v>
      </c>
      <c r="X549" s="93"/>
      <c r="Y549" s="78"/>
      <c r="Z549" s="64">
        <f t="shared" ref="Z549:Z554" si="1220">Y549-AA549</f>
        <v>0</v>
      </c>
      <c r="AA549" s="79"/>
      <c r="AB549" s="78"/>
      <c r="AC549" s="64">
        <f t="shared" ref="AC549:AC554" si="1221">AB549-AD549</f>
        <v>0</v>
      </c>
      <c r="AD549" s="79"/>
      <c r="AE549" s="78"/>
      <c r="AF549" s="64">
        <f t="shared" ref="AF549:AF554" si="1222">AE549-AG549</f>
        <v>0</v>
      </c>
      <c r="AG549" s="79"/>
      <c r="AH549" s="78"/>
      <c r="AI549" s="64">
        <f t="shared" ref="AI549:AI554" si="1223">AH549-AJ549</f>
        <v>0</v>
      </c>
      <c r="AJ549" s="79"/>
      <c r="AK549" s="78"/>
      <c r="AL549" s="64">
        <f t="shared" ref="AL549:AL554" si="1224">AK549-AM549</f>
        <v>0</v>
      </c>
      <c r="AM549" s="79"/>
      <c r="AN549" s="78"/>
      <c r="AO549" s="64">
        <f t="shared" ref="AO549:AO554" si="1225">AN549-AP549</f>
        <v>0</v>
      </c>
      <c r="AP549" s="79"/>
      <c r="AQ549" s="78"/>
      <c r="AR549" s="64">
        <f t="shared" ref="AR549:AR554" si="1226">AQ549-AS549</f>
        <v>0</v>
      </c>
      <c r="AS549" s="79"/>
      <c r="AT549" s="78"/>
      <c r="AU549" s="64">
        <f t="shared" ref="AU549:AU554" si="1227">AT549-AV549</f>
        <v>0</v>
      </c>
      <c r="AV549" s="79"/>
      <c r="AW549" s="78"/>
      <c r="AX549" s="64">
        <f t="shared" ref="AX549:AX554" si="1228">AW549-AY549</f>
        <v>0</v>
      </c>
      <c r="AY549" s="79"/>
      <c r="AZ549" s="76"/>
      <c r="BA549" s="66" t="s">
        <v>34</v>
      </c>
    </row>
    <row r="550" spans="1:53" ht="15" customHeight="1">
      <c r="A550" s="627"/>
      <c r="B550" s="611"/>
      <c r="C550" s="613"/>
      <c r="D550" s="625"/>
      <c r="E550" s="629"/>
      <c r="F550" s="75" t="s">
        <v>35</v>
      </c>
      <c r="G550" s="78"/>
      <c r="H550" s="64">
        <f t="shared" si="1214"/>
        <v>0</v>
      </c>
      <c r="I550" s="79"/>
      <c r="J550" s="78"/>
      <c r="K550" s="64">
        <f t="shared" si="1215"/>
        <v>0</v>
      </c>
      <c r="L550" s="79"/>
      <c r="M550" s="78"/>
      <c r="N550" s="64">
        <f t="shared" si="1216"/>
        <v>0</v>
      </c>
      <c r="O550" s="79"/>
      <c r="P550" s="78"/>
      <c r="Q550" s="64">
        <f t="shared" si="1217"/>
        <v>0</v>
      </c>
      <c r="R550" s="79"/>
      <c r="S550" s="78"/>
      <c r="T550" s="64">
        <f t="shared" si="1218"/>
        <v>0</v>
      </c>
      <c r="U550" s="79"/>
      <c r="V550" s="78"/>
      <c r="W550" s="64">
        <f t="shared" si="1219"/>
        <v>0</v>
      </c>
      <c r="X550" s="93"/>
      <c r="Y550" s="78"/>
      <c r="Z550" s="64">
        <f t="shared" si="1220"/>
        <v>0</v>
      </c>
      <c r="AA550" s="79"/>
      <c r="AB550" s="78"/>
      <c r="AC550" s="64">
        <f t="shared" si="1221"/>
        <v>0</v>
      </c>
      <c r="AD550" s="79"/>
      <c r="AE550" s="78"/>
      <c r="AF550" s="64">
        <f t="shared" si="1222"/>
        <v>0</v>
      </c>
      <c r="AG550" s="79"/>
      <c r="AH550" s="78"/>
      <c r="AI550" s="64">
        <f t="shared" si="1223"/>
        <v>0</v>
      </c>
      <c r="AJ550" s="79"/>
      <c r="AK550" s="78"/>
      <c r="AL550" s="64">
        <f t="shared" si="1224"/>
        <v>0</v>
      </c>
      <c r="AM550" s="79"/>
      <c r="AN550" s="78"/>
      <c r="AO550" s="64">
        <f t="shared" si="1225"/>
        <v>0</v>
      </c>
      <c r="AP550" s="79"/>
      <c r="AQ550" s="78"/>
      <c r="AR550" s="64">
        <f t="shared" si="1226"/>
        <v>0</v>
      </c>
      <c r="AS550" s="79"/>
      <c r="AT550" s="78"/>
      <c r="AU550" s="64">
        <f t="shared" si="1227"/>
        <v>0</v>
      </c>
      <c r="AV550" s="79"/>
      <c r="AW550" s="78"/>
      <c r="AX550" s="64">
        <f t="shared" si="1228"/>
        <v>0</v>
      </c>
      <c r="AY550" s="79"/>
      <c r="AZ550" s="76"/>
      <c r="BA550" s="67">
        <f>SUM(G549:G554,J549:J554,M549:M554,P549:P554,S549:S554,V549:V554,Y549:Y554,AB549:AB554,AE549:AE554,AH549:AH554,AK549:AK554,AZ549:AZ554,AN549:AN554,AQ549:AQ554)</f>
        <v>1308483</v>
      </c>
    </row>
    <row r="551" spans="1:53" ht="15" customHeight="1">
      <c r="A551" s="627"/>
      <c r="B551" s="611"/>
      <c r="C551" s="613"/>
      <c r="D551" s="625"/>
      <c r="E551" s="629"/>
      <c r="F551" s="75" t="s">
        <v>36</v>
      </c>
      <c r="G551" s="78"/>
      <c r="H551" s="64">
        <f t="shared" si="1214"/>
        <v>0</v>
      </c>
      <c r="I551" s="79"/>
      <c r="J551" s="78"/>
      <c r="K551" s="64">
        <f t="shared" si="1215"/>
        <v>0</v>
      </c>
      <c r="L551" s="79"/>
      <c r="M551" s="78"/>
      <c r="N551" s="64">
        <f t="shared" si="1216"/>
        <v>0</v>
      </c>
      <c r="O551" s="79"/>
      <c r="P551" s="78"/>
      <c r="Q551" s="64">
        <f t="shared" si="1217"/>
        <v>0</v>
      </c>
      <c r="R551" s="79"/>
      <c r="S551" s="78"/>
      <c r="T551" s="64">
        <f t="shared" si="1218"/>
        <v>0</v>
      </c>
      <c r="U551" s="79"/>
      <c r="V551" s="78"/>
      <c r="W551" s="64">
        <f t="shared" si="1219"/>
        <v>0</v>
      </c>
      <c r="X551" s="93"/>
      <c r="Y551" s="78"/>
      <c r="Z551" s="64">
        <f t="shared" si="1220"/>
        <v>0</v>
      </c>
      <c r="AA551" s="79"/>
      <c r="AB551" s="78"/>
      <c r="AC551" s="64">
        <f t="shared" si="1221"/>
        <v>0</v>
      </c>
      <c r="AD551" s="79"/>
      <c r="AE551" s="78"/>
      <c r="AF551" s="64">
        <f t="shared" si="1222"/>
        <v>0</v>
      </c>
      <c r="AG551" s="79"/>
      <c r="AH551" s="78"/>
      <c r="AI551" s="64">
        <f t="shared" si="1223"/>
        <v>0</v>
      </c>
      <c r="AJ551" s="79"/>
      <c r="AK551" s="78"/>
      <c r="AL551" s="64">
        <f t="shared" si="1224"/>
        <v>0</v>
      </c>
      <c r="AM551" s="79"/>
      <c r="AN551" s="78"/>
      <c r="AO551" s="64">
        <f t="shared" si="1225"/>
        <v>0</v>
      </c>
      <c r="AP551" s="79"/>
      <c r="AQ551" s="78"/>
      <c r="AR551" s="64">
        <f t="shared" si="1226"/>
        <v>0</v>
      </c>
      <c r="AS551" s="79"/>
      <c r="AT551" s="78"/>
      <c r="AU551" s="64">
        <f t="shared" si="1227"/>
        <v>0</v>
      </c>
      <c r="AV551" s="79"/>
      <c r="AW551" s="78"/>
      <c r="AX551" s="64">
        <f t="shared" si="1228"/>
        <v>0</v>
      </c>
      <c r="AY551" s="79"/>
      <c r="AZ551" s="76"/>
      <c r="BA551" s="68" t="s">
        <v>37</v>
      </c>
    </row>
    <row r="552" spans="1:53" ht="15" customHeight="1">
      <c r="A552" s="627"/>
      <c r="B552" s="611"/>
      <c r="C552" s="613"/>
      <c r="D552" s="625"/>
      <c r="E552" s="629"/>
      <c r="F552" s="75" t="s">
        <v>38</v>
      </c>
      <c r="G552" s="78"/>
      <c r="H552" s="64">
        <f t="shared" si="1214"/>
        <v>0</v>
      </c>
      <c r="I552" s="79"/>
      <c r="J552" s="78"/>
      <c r="K552" s="64">
        <f t="shared" si="1215"/>
        <v>0</v>
      </c>
      <c r="L552" s="79"/>
      <c r="M552" s="78"/>
      <c r="N552" s="64">
        <f t="shared" si="1216"/>
        <v>0</v>
      </c>
      <c r="O552" s="79"/>
      <c r="P552" s="78"/>
      <c r="Q552" s="64">
        <f t="shared" si="1217"/>
        <v>0</v>
      </c>
      <c r="R552" s="79"/>
      <c r="S552" s="78"/>
      <c r="T552" s="64">
        <f t="shared" si="1218"/>
        <v>0</v>
      </c>
      <c r="U552" s="79"/>
      <c r="V552" s="78"/>
      <c r="W552" s="64">
        <f t="shared" si="1219"/>
        <v>0</v>
      </c>
      <c r="X552" s="93"/>
      <c r="Y552" s="78"/>
      <c r="Z552" s="64">
        <f t="shared" si="1220"/>
        <v>0</v>
      </c>
      <c r="AA552" s="79"/>
      <c r="AB552" s="78"/>
      <c r="AC552" s="64">
        <f t="shared" si="1221"/>
        <v>0</v>
      </c>
      <c r="AD552" s="79"/>
      <c r="AE552" s="78"/>
      <c r="AF552" s="64">
        <f t="shared" si="1222"/>
        <v>0</v>
      </c>
      <c r="AG552" s="79"/>
      <c r="AH552" s="78"/>
      <c r="AI552" s="64">
        <f t="shared" si="1223"/>
        <v>0</v>
      </c>
      <c r="AJ552" s="79"/>
      <c r="AK552" s="78"/>
      <c r="AL552" s="64">
        <f t="shared" si="1224"/>
        <v>0</v>
      </c>
      <c r="AM552" s="79"/>
      <c r="AN552" s="78"/>
      <c r="AO552" s="64">
        <f t="shared" si="1225"/>
        <v>0</v>
      </c>
      <c r="AP552" s="79"/>
      <c r="AQ552" s="78"/>
      <c r="AR552" s="64">
        <f t="shared" si="1226"/>
        <v>0</v>
      </c>
      <c r="AS552" s="79"/>
      <c r="AT552" s="78"/>
      <c r="AU552" s="64">
        <f t="shared" si="1227"/>
        <v>0</v>
      </c>
      <c r="AV552" s="79"/>
      <c r="AW552" s="78"/>
      <c r="AX552" s="64">
        <f t="shared" si="1228"/>
        <v>0</v>
      </c>
      <c r="AY552" s="79"/>
      <c r="AZ552" s="76"/>
      <c r="BA552" s="67">
        <f>SUM(H549:H554,K549:K554,N549:N554,Q549:Q554,T549:T554,W549:W554,Z549:Z554,AC549:AC554,AF549:AF554,AI549:AI554,AL549:AL554,AO549:AO554,AR549:AR554)</f>
        <v>0</v>
      </c>
    </row>
    <row r="553" spans="1:53" ht="15" customHeight="1">
      <c r="A553" s="627"/>
      <c r="B553" s="611"/>
      <c r="C553" s="613"/>
      <c r="D553" s="625"/>
      <c r="E553" s="629"/>
      <c r="F553" s="75" t="s">
        <v>39</v>
      </c>
      <c r="G553" s="78"/>
      <c r="H553" s="64">
        <f t="shared" si="1214"/>
        <v>0</v>
      </c>
      <c r="I553" s="79"/>
      <c r="J553" s="78"/>
      <c r="K553" s="64">
        <f t="shared" si="1215"/>
        <v>0</v>
      </c>
      <c r="L553" s="79"/>
      <c r="M553" s="78"/>
      <c r="N553" s="64">
        <f t="shared" si="1216"/>
        <v>0</v>
      </c>
      <c r="O553" s="79"/>
      <c r="P553" s="78"/>
      <c r="Q553" s="64">
        <f t="shared" si="1217"/>
        <v>0</v>
      </c>
      <c r="R553" s="79"/>
      <c r="S553" s="78"/>
      <c r="T553" s="64">
        <f t="shared" si="1218"/>
        <v>0</v>
      </c>
      <c r="U553" s="79"/>
      <c r="V553" s="78"/>
      <c r="W553" s="64">
        <f t="shared" si="1219"/>
        <v>0</v>
      </c>
      <c r="X553" s="93"/>
      <c r="Y553" s="78"/>
      <c r="Z553" s="64">
        <f t="shared" si="1220"/>
        <v>0</v>
      </c>
      <c r="AA553" s="79"/>
      <c r="AB553" s="78"/>
      <c r="AC553" s="64">
        <f t="shared" si="1221"/>
        <v>0</v>
      </c>
      <c r="AD553" s="79"/>
      <c r="AE553" s="78"/>
      <c r="AF553" s="64">
        <f t="shared" si="1222"/>
        <v>0</v>
      </c>
      <c r="AG553" s="79"/>
      <c r="AH553" s="78"/>
      <c r="AI553" s="64">
        <f t="shared" si="1223"/>
        <v>0</v>
      </c>
      <c r="AJ553" s="79"/>
      <c r="AK553" s="78"/>
      <c r="AL553" s="64">
        <f t="shared" si="1224"/>
        <v>0</v>
      </c>
      <c r="AM553" s="79"/>
      <c r="AN553" s="78"/>
      <c r="AO553" s="64">
        <f t="shared" si="1225"/>
        <v>0</v>
      </c>
      <c r="AP553" s="79"/>
      <c r="AQ553" s="78"/>
      <c r="AR553" s="64">
        <f t="shared" si="1226"/>
        <v>0</v>
      </c>
      <c r="AS553" s="79"/>
      <c r="AT553" s="78"/>
      <c r="AU553" s="64">
        <f t="shared" si="1227"/>
        <v>0</v>
      </c>
      <c r="AV553" s="79"/>
      <c r="AW553" s="78"/>
      <c r="AX553" s="64">
        <f t="shared" si="1228"/>
        <v>0</v>
      </c>
      <c r="AY553" s="79"/>
      <c r="AZ553" s="76"/>
      <c r="BA553" s="68" t="s">
        <v>40</v>
      </c>
    </row>
    <row r="554" spans="1:53" ht="15" customHeight="1">
      <c r="A554" s="738"/>
      <c r="B554" s="734"/>
      <c r="C554" s="735"/>
      <c r="D554" s="739"/>
      <c r="E554" s="740"/>
      <c r="F554" s="75" t="s">
        <v>42</v>
      </c>
      <c r="G554" s="78"/>
      <c r="H554" s="64">
        <f t="shared" si="1214"/>
        <v>0</v>
      </c>
      <c r="I554" s="79"/>
      <c r="J554" s="78">
        <v>1174800</v>
      </c>
      <c r="K554" s="64">
        <f t="shared" si="1215"/>
        <v>0</v>
      </c>
      <c r="L554" s="79">
        <v>1174800</v>
      </c>
      <c r="M554" s="78"/>
      <c r="N554" s="64">
        <f t="shared" si="1216"/>
        <v>0</v>
      </c>
      <c r="O554" s="79"/>
      <c r="P554" s="78">
        <v>133683</v>
      </c>
      <c r="Q554" s="64">
        <f t="shared" si="1217"/>
        <v>0</v>
      </c>
      <c r="R554" s="79">
        <v>133683</v>
      </c>
      <c r="S554" s="78"/>
      <c r="T554" s="64">
        <f t="shared" si="1218"/>
        <v>0</v>
      </c>
      <c r="U554" s="79"/>
      <c r="V554" s="78"/>
      <c r="W554" s="64">
        <f t="shared" si="1219"/>
        <v>0</v>
      </c>
      <c r="X554" s="93"/>
      <c r="Y554" s="78"/>
      <c r="Z554" s="64">
        <f t="shared" si="1220"/>
        <v>0</v>
      </c>
      <c r="AA554" s="79"/>
      <c r="AB554" s="78"/>
      <c r="AC554" s="64">
        <f t="shared" si="1221"/>
        <v>0</v>
      </c>
      <c r="AD554" s="79"/>
      <c r="AE554" s="78"/>
      <c r="AF554" s="64">
        <f t="shared" si="1222"/>
        <v>0</v>
      </c>
      <c r="AG554" s="79"/>
      <c r="AH554" s="78"/>
      <c r="AI554" s="64">
        <f t="shared" si="1223"/>
        <v>0</v>
      </c>
      <c r="AJ554" s="79"/>
      <c r="AK554" s="78"/>
      <c r="AL554" s="64">
        <f t="shared" si="1224"/>
        <v>0</v>
      </c>
      <c r="AM554" s="79"/>
      <c r="AN554" s="78"/>
      <c r="AO554" s="64">
        <f t="shared" si="1225"/>
        <v>0</v>
      </c>
      <c r="AP554" s="79"/>
      <c r="AQ554" s="78"/>
      <c r="AR554" s="64">
        <f t="shared" si="1226"/>
        <v>0</v>
      </c>
      <c r="AS554" s="79"/>
      <c r="AT554" s="78"/>
      <c r="AU554" s="64">
        <f t="shared" si="1227"/>
        <v>0</v>
      </c>
      <c r="AV554" s="79"/>
      <c r="AW554" s="78"/>
      <c r="AX554" s="64">
        <f t="shared" si="1228"/>
        <v>0</v>
      </c>
      <c r="AY554" s="79"/>
      <c r="AZ554" s="76"/>
      <c r="BA554" s="67">
        <f>SUM(I549:I554,L549:L554,O549:O554,R549:R554,U549:U554,X549:X554,AA549:AA554,AD549:AD554,AG549:AG554,AJ549:AJ554,AM549:AM554,AP549:AP554,AS549:AS554)</f>
        <v>1308483</v>
      </c>
    </row>
    <row r="555" spans="1:53" ht="11.25" customHeight="1">
      <c r="A555" s="477" t="s">
        <v>24</v>
      </c>
      <c r="B555" s="467" t="s">
        <v>20</v>
      </c>
      <c r="C555" s="467" t="s">
        <v>21</v>
      </c>
      <c r="D555" s="467" t="s">
        <v>212</v>
      </c>
      <c r="E555" s="467" t="s">
        <v>23</v>
      </c>
      <c r="F555" s="480" t="s">
        <v>25</v>
      </c>
      <c r="G555" s="459" t="s">
        <v>26</v>
      </c>
      <c r="H555" s="449" t="s">
        <v>27</v>
      </c>
      <c r="I555" s="451" t="s">
        <v>28</v>
      </c>
      <c r="J555" s="459" t="s">
        <v>26</v>
      </c>
      <c r="K555" s="449" t="s">
        <v>27</v>
      </c>
      <c r="L555" s="451" t="s">
        <v>28</v>
      </c>
      <c r="M555" s="459" t="s">
        <v>26</v>
      </c>
      <c r="N555" s="449" t="s">
        <v>27</v>
      </c>
      <c r="O555" s="451" t="s">
        <v>28</v>
      </c>
      <c r="P555" s="459" t="s">
        <v>26</v>
      </c>
      <c r="Q555" s="449" t="s">
        <v>27</v>
      </c>
      <c r="R555" s="451" t="s">
        <v>28</v>
      </c>
      <c r="S555" s="459" t="s">
        <v>26</v>
      </c>
      <c r="T555" s="449" t="s">
        <v>27</v>
      </c>
      <c r="U555" s="451" t="s">
        <v>28</v>
      </c>
      <c r="V555" s="459" t="s">
        <v>26</v>
      </c>
      <c r="W555" s="449" t="s">
        <v>27</v>
      </c>
      <c r="X555" s="473" t="s">
        <v>28</v>
      </c>
      <c r="Y555" s="459" t="s">
        <v>26</v>
      </c>
      <c r="Z555" s="449" t="s">
        <v>27</v>
      </c>
      <c r="AA555" s="451" t="s">
        <v>28</v>
      </c>
      <c r="AB555" s="459" t="s">
        <v>26</v>
      </c>
      <c r="AC555" s="449" t="s">
        <v>27</v>
      </c>
      <c r="AD555" s="451" t="s">
        <v>28</v>
      </c>
      <c r="AE555" s="459" t="s">
        <v>26</v>
      </c>
      <c r="AF555" s="449" t="s">
        <v>27</v>
      </c>
      <c r="AG555" s="451" t="s">
        <v>28</v>
      </c>
      <c r="AH555" s="459" t="s">
        <v>26</v>
      </c>
      <c r="AI555" s="449" t="s">
        <v>27</v>
      </c>
      <c r="AJ555" s="451" t="s">
        <v>28</v>
      </c>
      <c r="AK555" s="459" t="s">
        <v>26</v>
      </c>
      <c r="AL555" s="449" t="s">
        <v>27</v>
      </c>
      <c r="AM555" s="451" t="s">
        <v>28</v>
      </c>
      <c r="AN555" s="459" t="s">
        <v>26</v>
      </c>
      <c r="AO555" s="449" t="s">
        <v>27</v>
      </c>
      <c r="AP555" s="451" t="s">
        <v>28</v>
      </c>
      <c r="AQ555" s="459" t="s">
        <v>26</v>
      </c>
      <c r="AR555" s="449" t="s">
        <v>27</v>
      </c>
      <c r="AS555" s="451" t="s">
        <v>28</v>
      </c>
      <c r="AT555" s="459" t="s">
        <v>26</v>
      </c>
      <c r="AU555" s="449" t="s">
        <v>27</v>
      </c>
      <c r="AV555" s="451" t="s">
        <v>28</v>
      </c>
      <c r="AW555" s="459" t="s">
        <v>26</v>
      </c>
      <c r="AX555" s="449" t="s">
        <v>27</v>
      </c>
      <c r="AY555" s="451" t="s">
        <v>28</v>
      </c>
      <c r="AZ555" s="475" t="s">
        <v>26</v>
      </c>
      <c r="BA555" s="482" t="s">
        <v>29</v>
      </c>
    </row>
    <row r="556" spans="1:53" ht="52.5" customHeight="1">
      <c r="A556" s="469" t="s">
        <v>504</v>
      </c>
      <c r="B556" s="479" t="s">
        <v>505</v>
      </c>
      <c r="C556" s="470">
        <v>2909</v>
      </c>
      <c r="D556" s="471" t="s">
        <v>506</v>
      </c>
      <c r="E556" s="472" t="s">
        <v>507</v>
      </c>
      <c r="F556" s="75" t="s">
        <v>33</v>
      </c>
      <c r="G556" s="78"/>
      <c r="H556" s="64">
        <f t="shared" ref="H556" si="1229">G556-I556</f>
        <v>0</v>
      </c>
      <c r="I556" s="79"/>
      <c r="J556" s="78"/>
      <c r="K556" s="64">
        <f t="shared" ref="K556" si="1230">J556-L556</f>
        <v>0</v>
      </c>
      <c r="L556" s="79"/>
      <c r="M556" s="78"/>
      <c r="N556" s="64">
        <f t="shared" ref="N556" si="1231">M556-O556</f>
        <v>0</v>
      </c>
      <c r="O556" s="79"/>
      <c r="P556" s="78"/>
      <c r="Q556" s="64">
        <f t="shared" ref="Q556" si="1232">SUM(P556)</f>
        <v>0</v>
      </c>
      <c r="R556" s="79"/>
      <c r="S556" s="78">
        <v>300000</v>
      </c>
      <c r="T556" s="64">
        <f t="shared" ref="T556" si="1233">S556-U556</f>
        <v>0</v>
      </c>
      <c r="U556" s="79">
        <v>300000</v>
      </c>
      <c r="V556" s="78"/>
      <c r="W556" s="64">
        <f t="shared" ref="W556" si="1234">V556-X556</f>
        <v>0</v>
      </c>
      <c r="X556" s="93"/>
      <c r="Y556" s="78"/>
      <c r="Z556" s="64">
        <f t="shared" ref="Z556" si="1235">Y556-AA556</f>
        <v>0</v>
      </c>
      <c r="AA556" s="79"/>
      <c r="AB556" s="78"/>
      <c r="AC556" s="64">
        <f t="shared" ref="AC556" si="1236">AB556-AD556</f>
        <v>0</v>
      </c>
      <c r="AD556" s="79"/>
      <c r="AE556" s="78"/>
      <c r="AF556" s="64">
        <f t="shared" ref="AF556" si="1237">AE556-AG556</f>
        <v>0</v>
      </c>
      <c r="AG556" s="79"/>
      <c r="AH556" s="78"/>
      <c r="AI556" s="64">
        <f t="shared" ref="AI556" si="1238">AH556-AJ556</f>
        <v>0</v>
      </c>
      <c r="AJ556" s="79"/>
      <c r="AK556" s="78"/>
      <c r="AL556" s="64">
        <f t="shared" ref="AL556" si="1239">AK556-AM556</f>
        <v>0</v>
      </c>
      <c r="AM556" s="79"/>
      <c r="AN556" s="78"/>
      <c r="AO556" s="64">
        <f t="shared" ref="AO556" si="1240">AN556-AP556</f>
        <v>0</v>
      </c>
      <c r="AP556" s="79"/>
      <c r="AQ556" s="78"/>
      <c r="AR556" s="64">
        <f t="shared" ref="AR556" si="1241">AQ556-AS556</f>
        <v>0</v>
      </c>
      <c r="AS556" s="79"/>
      <c r="AT556" s="78"/>
      <c r="AU556" s="64">
        <f t="shared" ref="AU556" si="1242">AT556-AV556</f>
        <v>0</v>
      </c>
      <c r="AV556" s="79"/>
      <c r="AW556" s="78"/>
      <c r="AX556" s="64">
        <f t="shared" ref="AX556" si="1243">AW556-AY556</f>
        <v>0</v>
      </c>
      <c r="AY556" s="79"/>
      <c r="AZ556" s="76"/>
      <c r="BA556" s="66" t="s">
        <v>34</v>
      </c>
    </row>
    <row r="557" spans="1:53" ht="15" customHeight="1">
      <c r="A557" s="477" t="s">
        <v>24</v>
      </c>
      <c r="B557" s="467" t="s">
        <v>20</v>
      </c>
      <c r="C557" s="467" t="s">
        <v>21</v>
      </c>
      <c r="D557" s="467" t="s">
        <v>212</v>
      </c>
      <c r="E557" s="467" t="s">
        <v>23</v>
      </c>
      <c r="F557" s="480" t="s">
        <v>25</v>
      </c>
      <c r="G557" s="459" t="s">
        <v>26</v>
      </c>
      <c r="H557" s="449" t="s">
        <v>27</v>
      </c>
      <c r="I557" s="451" t="s">
        <v>28</v>
      </c>
      <c r="J557" s="459" t="s">
        <v>26</v>
      </c>
      <c r="K557" s="449" t="s">
        <v>27</v>
      </c>
      <c r="L557" s="451" t="s">
        <v>28</v>
      </c>
      <c r="M557" s="459" t="s">
        <v>26</v>
      </c>
      <c r="N557" s="449" t="s">
        <v>27</v>
      </c>
      <c r="O557" s="451" t="s">
        <v>28</v>
      </c>
      <c r="P557" s="459" t="s">
        <v>26</v>
      </c>
      <c r="Q557" s="449" t="s">
        <v>27</v>
      </c>
      <c r="R557" s="451" t="s">
        <v>28</v>
      </c>
      <c r="S557" s="459" t="s">
        <v>26</v>
      </c>
      <c r="T557" s="449" t="s">
        <v>27</v>
      </c>
      <c r="U557" s="451" t="s">
        <v>28</v>
      </c>
      <c r="V557" s="459" t="s">
        <v>26</v>
      </c>
      <c r="W557" s="449" t="s">
        <v>27</v>
      </c>
      <c r="X557" s="473" t="s">
        <v>28</v>
      </c>
      <c r="Y557" s="459" t="s">
        <v>26</v>
      </c>
      <c r="Z557" s="449" t="s">
        <v>27</v>
      </c>
      <c r="AA557" s="451" t="s">
        <v>28</v>
      </c>
      <c r="AB557" s="459" t="s">
        <v>26</v>
      </c>
      <c r="AC557" s="449" t="s">
        <v>27</v>
      </c>
      <c r="AD557" s="451" t="s">
        <v>28</v>
      </c>
      <c r="AE557" s="459" t="s">
        <v>26</v>
      </c>
      <c r="AF557" s="449" t="s">
        <v>27</v>
      </c>
      <c r="AG557" s="451" t="s">
        <v>28</v>
      </c>
      <c r="AH557" s="459" t="s">
        <v>26</v>
      </c>
      <c r="AI557" s="449" t="s">
        <v>27</v>
      </c>
      <c r="AJ557" s="451" t="s">
        <v>28</v>
      </c>
      <c r="AK557" s="459" t="s">
        <v>26</v>
      </c>
      <c r="AL557" s="449" t="s">
        <v>27</v>
      </c>
      <c r="AM557" s="451" t="s">
        <v>28</v>
      </c>
      <c r="AN557" s="459" t="s">
        <v>26</v>
      </c>
      <c r="AO557" s="449" t="s">
        <v>27</v>
      </c>
      <c r="AP557" s="451" t="s">
        <v>28</v>
      </c>
      <c r="AQ557" s="459" t="s">
        <v>26</v>
      </c>
      <c r="AR557" s="449" t="s">
        <v>27</v>
      </c>
      <c r="AS557" s="451" t="s">
        <v>28</v>
      </c>
      <c r="AT557" s="459" t="s">
        <v>26</v>
      </c>
      <c r="AU557" s="449" t="s">
        <v>27</v>
      </c>
      <c r="AV557" s="451" t="s">
        <v>28</v>
      </c>
      <c r="AW557" s="459" t="s">
        <v>26</v>
      </c>
      <c r="AX557" s="449" t="s">
        <v>27</v>
      </c>
      <c r="AY557" s="451" t="s">
        <v>28</v>
      </c>
      <c r="AZ557" s="475" t="s">
        <v>26</v>
      </c>
      <c r="BA557" s="482" t="s">
        <v>29</v>
      </c>
    </row>
    <row r="558" spans="1:53" ht="15" customHeight="1">
      <c r="A558" s="626" t="s">
        <v>90</v>
      </c>
      <c r="B558" s="610" t="s">
        <v>508</v>
      </c>
      <c r="C558" s="612">
        <v>1500</v>
      </c>
      <c r="D558" s="614"/>
      <c r="E558" s="628" t="s">
        <v>509</v>
      </c>
      <c r="F558" s="75" t="s">
        <v>33</v>
      </c>
      <c r="G558" s="78"/>
      <c r="H558" s="64">
        <f t="shared" ref="H558:H563" si="1244">G558-I558</f>
        <v>0</v>
      </c>
      <c r="I558" s="79"/>
      <c r="J558" s="78"/>
      <c r="K558" s="64">
        <f t="shared" ref="K558:K563" si="1245">J558-L558</f>
        <v>0</v>
      </c>
      <c r="L558" s="79"/>
      <c r="M558" s="78"/>
      <c r="N558" s="64">
        <f t="shared" ref="N558:N563" si="1246">M558-O558</f>
        <v>0</v>
      </c>
      <c r="O558" s="79"/>
      <c r="P558" s="78"/>
      <c r="Q558" s="64">
        <f t="shared" ref="Q558:Q563" si="1247">P558-R558</f>
        <v>0</v>
      </c>
      <c r="R558" s="79"/>
      <c r="S558" s="78"/>
      <c r="T558" s="64">
        <f t="shared" ref="T558:T563" si="1248">S558-U558</f>
        <v>0</v>
      </c>
      <c r="U558" s="79"/>
      <c r="V558" s="78"/>
      <c r="W558" s="64">
        <f t="shared" ref="W558:W563" si="1249">V558-X558</f>
        <v>0</v>
      </c>
      <c r="X558" s="93"/>
      <c r="Y558" s="78"/>
      <c r="Z558" s="64">
        <f t="shared" ref="Z558:Z563" si="1250">Y558-AA558</f>
        <v>0</v>
      </c>
      <c r="AA558" s="79"/>
      <c r="AB558" s="78"/>
      <c r="AC558" s="64">
        <f t="shared" ref="AC558:AC563" si="1251">AB558-AD558</f>
        <v>0</v>
      </c>
      <c r="AD558" s="79"/>
      <c r="AE558" s="78"/>
      <c r="AF558" s="64">
        <f t="shared" ref="AF558:AF563" si="1252">AE558-AG558</f>
        <v>0</v>
      </c>
      <c r="AG558" s="79"/>
      <c r="AH558" s="78"/>
      <c r="AI558" s="64">
        <f t="shared" ref="AI558:AI563" si="1253">AH558-AJ558</f>
        <v>0</v>
      </c>
      <c r="AJ558" s="79"/>
      <c r="AK558" s="78"/>
      <c r="AL558" s="64">
        <f t="shared" ref="AL558:AL563" si="1254">AK558-AM558</f>
        <v>0</v>
      </c>
      <c r="AM558" s="79"/>
      <c r="AN558" s="78"/>
      <c r="AO558" s="64">
        <f t="shared" ref="AO558:AO563" si="1255">AN558-AP558</f>
        <v>0</v>
      </c>
      <c r="AP558" s="79"/>
      <c r="AQ558" s="78"/>
      <c r="AR558" s="64">
        <f t="shared" ref="AR558:AR563" si="1256">AQ558-AS558</f>
        <v>0</v>
      </c>
      <c r="AS558" s="79"/>
      <c r="AT558" s="78"/>
      <c r="AU558" s="64">
        <f t="shared" ref="AU558:AU563" si="1257">AT558-AV558</f>
        <v>0</v>
      </c>
      <c r="AV558" s="79"/>
      <c r="AW558" s="78"/>
      <c r="AX558" s="64">
        <f t="shared" ref="AX558:AX563" si="1258">AW558-AY558</f>
        <v>0</v>
      </c>
      <c r="AY558" s="79"/>
      <c r="AZ558" s="76"/>
      <c r="BA558" s="66" t="s">
        <v>34</v>
      </c>
    </row>
    <row r="559" spans="1:53">
      <c r="A559" s="627"/>
      <c r="B559" s="611"/>
      <c r="C559" s="613"/>
      <c r="D559" s="615"/>
      <c r="E559" s="629"/>
      <c r="F559" s="75" t="s">
        <v>35</v>
      </c>
      <c r="G559" s="78"/>
      <c r="H559" s="64">
        <f t="shared" si="1244"/>
        <v>0</v>
      </c>
      <c r="I559" s="79"/>
      <c r="J559" s="78"/>
      <c r="K559" s="64">
        <f t="shared" si="1245"/>
        <v>0</v>
      </c>
      <c r="L559" s="79"/>
      <c r="M559" s="78"/>
      <c r="N559" s="64">
        <f t="shared" si="1246"/>
        <v>0</v>
      </c>
      <c r="O559" s="79"/>
      <c r="P559" s="78"/>
      <c r="Q559" s="64">
        <f t="shared" si="1247"/>
        <v>0</v>
      </c>
      <c r="R559" s="79"/>
      <c r="S559" s="78"/>
      <c r="T559" s="64">
        <f t="shared" si="1248"/>
        <v>0</v>
      </c>
      <c r="U559" s="79"/>
      <c r="V559" s="78"/>
      <c r="W559" s="64">
        <f t="shared" si="1249"/>
        <v>0</v>
      </c>
      <c r="X559" s="93"/>
      <c r="Y559" s="78"/>
      <c r="Z559" s="64">
        <f t="shared" si="1250"/>
        <v>0</v>
      </c>
      <c r="AA559" s="79"/>
      <c r="AB559" s="78"/>
      <c r="AC559" s="64">
        <f t="shared" si="1251"/>
        <v>0</v>
      </c>
      <c r="AD559" s="79"/>
      <c r="AE559" s="78"/>
      <c r="AF559" s="64">
        <f t="shared" si="1252"/>
        <v>0</v>
      </c>
      <c r="AG559" s="79"/>
      <c r="AH559" s="78"/>
      <c r="AI559" s="64">
        <f t="shared" si="1253"/>
        <v>0</v>
      </c>
      <c r="AJ559" s="79"/>
      <c r="AK559" s="78"/>
      <c r="AL559" s="64">
        <f t="shared" si="1254"/>
        <v>0</v>
      </c>
      <c r="AM559" s="79"/>
      <c r="AN559" s="78"/>
      <c r="AO559" s="64">
        <f t="shared" si="1255"/>
        <v>0</v>
      </c>
      <c r="AP559" s="79"/>
      <c r="AQ559" s="78"/>
      <c r="AR559" s="64">
        <f t="shared" si="1256"/>
        <v>0</v>
      </c>
      <c r="AS559" s="79"/>
      <c r="AT559" s="78"/>
      <c r="AU559" s="64">
        <f t="shared" si="1257"/>
        <v>0</v>
      </c>
      <c r="AV559" s="79"/>
      <c r="AW559" s="78"/>
      <c r="AX559" s="64">
        <f t="shared" si="1258"/>
        <v>0</v>
      </c>
      <c r="AY559" s="79"/>
      <c r="AZ559" s="76"/>
      <c r="BA559" s="67">
        <f>SUM(G558:G563,J558:J563,M558:M563,P558:P563,S558:S563,V558:V563,Y558:Y563,AB558:AB563,AE558:AE563,AH558:AH563,AK558:AK563,AZ558:AZ563,AN558:AN563,AQ558:AQ563)</f>
        <v>1000000</v>
      </c>
    </row>
    <row r="560" spans="1:53">
      <c r="A560" s="627"/>
      <c r="B560" s="611"/>
      <c r="C560" s="613"/>
      <c r="D560" s="615"/>
      <c r="E560" s="629"/>
      <c r="F560" s="75" t="s">
        <v>36</v>
      </c>
      <c r="G560" s="78"/>
      <c r="H560" s="64">
        <f t="shared" si="1244"/>
        <v>0</v>
      </c>
      <c r="I560" s="79"/>
      <c r="J560" s="78"/>
      <c r="K560" s="64">
        <f t="shared" si="1245"/>
        <v>0</v>
      </c>
      <c r="L560" s="79"/>
      <c r="M560" s="78"/>
      <c r="N560" s="64">
        <f t="shared" si="1246"/>
        <v>0</v>
      </c>
      <c r="O560" s="79"/>
      <c r="P560" s="78"/>
      <c r="Q560" s="64">
        <f t="shared" si="1247"/>
        <v>0</v>
      </c>
      <c r="R560" s="79"/>
      <c r="S560" s="78"/>
      <c r="T560" s="64">
        <f t="shared" si="1248"/>
        <v>0</v>
      </c>
      <c r="U560" s="79"/>
      <c r="V560" s="78"/>
      <c r="W560" s="64">
        <f t="shared" si="1249"/>
        <v>0</v>
      </c>
      <c r="X560" s="93"/>
      <c r="Y560" s="78"/>
      <c r="Z560" s="64">
        <f t="shared" si="1250"/>
        <v>0</v>
      </c>
      <c r="AA560" s="79"/>
      <c r="AB560" s="78"/>
      <c r="AC560" s="64">
        <f t="shared" si="1251"/>
        <v>0</v>
      </c>
      <c r="AD560" s="79"/>
      <c r="AE560" s="78"/>
      <c r="AF560" s="64">
        <f t="shared" si="1252"/>
        <v>0</v>
      </c>
      <c r="AG560" s="79"/>
      <c r="AH560" s="78"/>
      <c r="AI560" s="64">
        <f t="shared" si="1253"/>
        <v>0</v>
      </c>
      <c r="AJ560" s="79"/>
      <c r="AK560" s="78"/>
      <c r="AL560" s="64">
        <f t="shared" si="1254"/>
        <v>0</v>
      </c>
      <c r="AM560" s="79"/>
      <c r="AN560" s="78"/>
      <c r="AO560" s="64">
        <f t="shared" si="1255"/>
        <v>0</v>
      </c>
      <c r="AP560" s="79"/>
      <c r="AQ560" s="78"/>
      <c r="AR560" s="64">
        <f t="shared" si="1256"/>
        <v>0</v>
      </c>
      <c r="AS560" s="79"/>
      <c r="AT560" s="78"/>
      <c r="AU560" s="64">
        <f t="shared" si="1257"/>
        <v>0</v>
      </c>
      <c r="AV560" s="79"/>
      <c r="AW560" s="78"/>
      <c r="AX560" s="64">
        <f t="shared" si="1258"/>
        <v>0</v>
      </c>
      <c r="AY560" s="79"/>
      <c r="AZ560" s="76"/>
      <c r="BA560" s="68" t="s">
        <v>37</v>
      </c>
    </row>
    <row r="561" spans="1:53">
      <c r="A561" s="627"/>
      <c r="B561" s="611"/>
      <c r="C561" s="613"/>
      <c r="D561" s="615"/>
      <c r="E561" s="629"/>
      <c r="F561" s="75" t="s">
        <v>38</v>
      </c>
      <c r="G561" s="78"/>
      <c r="H561" s="64">
        <f t="shared" si="1244"/>
        <v>0</v>
      </c>
      <c r="I561" s="79"/>
      <c r="J561" s="78"/>
      <c r="K561" s="64">
        <f t="shared" si="1245"/>
        <v>0</v>
      </c>
      <c r="L561" s="79"/>
      <c r="M561" s="78"/>
      <c r="N561" s="64">
        <f t="shared" si="1246"/>
        <v>0</v>
      </c>
      <c r="O561" s="79"/>
      <c r="P561" s="78"/>
      <c r="Q561" s="64">
        <f t="shared" si="1247"/>
        <v>0</v>
      </c>
      <c r="R561" s="79"/>
      <c r="S561" s="78"/>
      <c r="T561" s="64">
        <f t="shared" si="1248"/>
        <v>0</v>
      </c>
      <c r="U561" s="79"/>
      <c r="V561" s="78"/>
      <c r="W561" s="64">
        <f t="shared" si="1249"/>
        <v>0</v>
      </c>
      <c r="X561" s="93"/>
      <c r="Y561" s="78"/>
      <c r="Z561" s="64">
        <f t="shared" si="1250"/>
        <v>0</v>
      </c>
      <c r="AA561" s="79"/>
      <c r="AB561" s="78"/>
      <c r="AC561" s="64">
        <f t="shared" si="1251"/>
        <v>0</v>
      </c>
      <c r="AD561" s="79"/>
      <c r="AE561" s="78"/>
      <c r="AF561" s="64">
        <f t="shared" si="1252"/>
        <v>0</v>
      </c>
      <c r="AG561" s="79"/>
      <c r="AH561" s="78"/>
      <c r="AI561" s="64">
        <f t="shared" si="1253"/>
        <v>0</v>
      </c>
      <c r="AJ561" s="79"/>
      <c r="AK561" s="78"/>
      <c r="AL561" s="64">
        <f t="shared" si="1254"/>
        <v>0</v>
      </c>
      <c r="AM561" s="79"/>
      <c r="AN561" s="78"/>
      <c r="AO561" s="64">
        <f t="shared" si="1255"/>
        <v>0</v>
      </c>
      <c r="AP561" s="79"/>
      <c r="AQ561" s="78"/>
      <c r="AR561" s="64">
        <f t="shared" si="1256"/>
        <v>0</v>
      </c>
      <c r="AS561" s="79"/>
      <c r="AT561" s="78"/>
      <c r="AU561" s="64">
        <f t="shared" si="1257"/>
        <v>0</v>
      </c>
      <c r="AV561" s="79"/>
      <c r="AW561" s="78"/>
      <c r="AX561" s="64">
        <f t="shared" si="1258"/>
        <v>0</v>
      </c>
      <c r="AY561" s="79"/>
      <c r="AZ561" s="76"/>
      <c r="BA561" s="67">
        <f>SUM(H558:H563,K558:K563,N558:N563,Q558:Q563,T558:T563,W558:W563,Z558:Z563,AC558:AC563,AF558:AF563,AI558:AI563,AL558:AL563,AO558:AO563,AR558:AR563)</f>
        <v>0</v>
      </c>
    </row>
    <row r="562" spans="1:53">
      <c r="A562" s="627"/>
      <c r="B562" s="611"/>
      <c r="C562" s="613"/>
      <c r="D562" s="615"/>
      <c r="E562" s="629"/>
      <c r="F562" s="75" t="s">
        <v>39</v>
      </c>
      <c r="G562" s="78"/>
      <c r="H562" s="64">
        <f t="shared" si="1244"/>
        <v>0</v>
      </c>
      <c r="I562" s="79"/>
      <c r="J562" s="78"/>
      <c r="K562" s="64">
        <f t="shared" si="1245"/>
        <v>0</v>
      </c>
      <c r="L562" s="79"/>
      <c r="M562" s="78"/>
      <c r="N562" s="64">
        <f t="shared" si="1246"/>
        <v>0</v>
      </c>
      <c r="O562" s="79"/>
      <c r="P562" s="78"/>
      <c r="Q562" s="64">
        <f t="shared" si="1247"/>
        <v>0</v>
      </c>
      <c r="R562" s="79"/>
      <c r="S562" s="78"/>
      <c r="T562" s="64">
        <f t="shared" si="1248"/>
        <v>0</v>
      </c>
      <c r="U562" s="79"/>
      <c r="V562" s="78"/>
      <c r="W562" s="64">
        <f t="shared" si="1249"/>
        <v>0</v>
      </c>
      <c r="X562" s="93"/>
      <c r="Y562" s="78"/>
      <c r="Z562" s="64">
        <f t="shared" si="1250"/>
        <v>0</v>
      </c>
      <c r="AA562" s="79"/>
      <c r="AB562" s="78"/>
      <c r="AC562" s="64">
        <f t="shared" si="1251"/>
        <v>0</v>
      </c>
      <c r="AD562" s="79"/>
      <c r="AE562" s="78"/>
      <c r="AF562" s="64">
        <f t="shared" si="1252"/>
        <v>0</v>
      </c>
      <c r="AG562" s="79"/>
      <c r="AH562" s="78"/>
      <c r="AI562" s="64">
        <f t="shared" si="1253"/>
        <v>0</v>
      </c>
      <c r="AJ562" s="79"/>
      <c r="AK562" s="78"/>
      <c r="AL562" s="64">
        <f t="shared" si="1254"/>
        <v>0</v>
      </c>
      <c r="AM562" s="79"/>
      <c r="AN562" s="78"/>
      <c r="AO562" s="64">
        <f t="shared" si="1255"/>
        <v>0</v>
      </c>
      <c r="AP562" s="79"/>
      <c r="AQ562" s="78"/>
      <c r="AR562" s="64">
        <f t="shared" si="1256"/>
        <v>0</v>
      </c>
      <c r="AS562" s="79"/>
      <c r="AT562" s="78"/>
      <c r="AU562" s="64">
        <f t="shared" si="1257"/>
        <v>0</v>
      </c>
      <c r="AV562" s="79"/>
      <c r="AW562" s="78"/>
      <c r="AX562" s="64">
        <f t="shared" si="1258"/>
        <v>0</v>
      </c>
      <c r="AY562" s="79"/>
      <c r="AZ562" s="76"/>
      <c r="BA562" s="68" t="s">
        <v>40</v>
      </c>
    </row>
    <row r="563" spans="1:53">
      <c r="A563" s="738"/>
      <c r="B563" s="734"/>
      <c r="C563" s="735"/>
      <c r="D563" s="736"/>
      <c r="E563" s="740"/>
      <c r="F563" s="75" t="s">
        <v>42</v>
      </c>
      <c r="G563" s="78"/>
      <c r="H563" s="64">
        <f t="shared" si="1244"/>
        <v>0</v>
      </c>
      <c r="I563" s="79"/>
      <c r="J563" s="78">
        <v>250000</v>
      </c>
      <c r="K563" s="64">
        <f t="shared" si="1245"/>
        <v>0</v>
      </c>
      <c r="L563" s="79">
        <v>250000</v>
      </c>
      <c r="M563" s="78"/>
      <c r="N563" s="64">
        <f t="shared" si="1246"/>
        <v>0</v>
      </c>
      <c r="O563" s="79"/>
      <c r="P563" s="78">
        <v>750000</v>
      </c>
      <c r="Q563" s="64">
        <f t="shared" si="1247"/>
        <v>0</v>
      </c>
      <c r="R563" s="79">
        <v>750000</v>
      </c>
      <c r="S563" s="78"/>
      <c r="T563" s="64">
        <f t="shared" si="1248"/>
        <v>0</v>
      </c>
      <c r="U563" s="79"/>
      <c r="V563" s="78"/>
      <c r="W563" s="64">
        <f t="shared" si="1249"/>
        <v>0</v>
      </c>
      <c r="X563" s="93"/>
      <c r="Y563" s="78"/>
      <c r="Z563" s="64">
        <f t="shared" si="1250"/>
        <v>0</v>
      </c>
      <c r="AA563" s="79"/>
      <c r="AB563" s="78"/>
      <c r="AC563" s="64">
        <f t="shared" si="1251"/>
        <v>0</v>
      </c>
      <c r="AD563" s="79"/>
      <c r="AE563" s="78"/>
      <c r="AF563" s="64">
        <f t="shared" si="1252"/>
        <v>0</v>
      </c>
      <c r="AG563" s="79"/>
      <c r="AH563" s="78"/>
      <c r="AI563" s="64">
        <f t="shared" si="1253"/>
        <v>0</v>
      </c>
      <c r="AJ563" s="79"/>
      <c r="AK563" s="78"/>
      <c r="AL563" s="64">
        <f t="shared" si="1254"/>
        <v>0</v>
      </c>
      <c r="AM563" s="79"/>
      <c r="AN563" s="78"/>
      <c r="AO563" s="64">
        <f t="shared" si="1255"/>
        <v>0</v>
      </c>
      <c r="AP563" s="79"/>
      <c r="AQ563" s="78"/>
      <c r="AR563" s="64">
        <f t="shared" si="1256"/>
        <v>0</v>
      </c>
      <c r="AS563" s="79"/>
      <c r="AT563" s="78"/>
      <c r="AU563" s="64">
        <f t="shared" si="1257"/>
        <v>0</v>
      </c>
      <c r="AV563" s="79"/>
      <c r="AW563" s="78"/>
      <c r="AX563" s="64">
        <f t="shared" si="1258"/>
        <v>0</v>
      </c>
      <c r="AY563" s="79"/>
      <c r="AZ563" s="76"/>
      <c r="BA563" s="67">
        <f>SUM(I558:I563,L558:L563,O558:O563,R558:R563,U558:U563,X558:X563,AA558:AA563,AD558:AD563,AG558:AG563,AJ558:AJ563,AM558:AM563,AP558:AP563,AS558:AS563)</f>
        <v>1000000</v>
      </c>
    </row>
    <row r="564" spans="1:53">
      <c r="A564" s="444" t="s">
        <v>24</v>
      </c>
      <c r="B564" s="446" t="s">
        <v>20</v>
      </c>
      <c r="C564" s="446" t="s">
        <v>21</v>
      </c>
      <c r="D564" s="446" t="s">
        <v>212</v>
      </c>
      <c r="E564" s="446" t="s">
        <v>23</v>
      </c>
      <c r="F564" s="448" t="s">
        <v>25</v>
      </c>
      <c r="G564" s="433" t="s">
        <v>26</v>
      </c>
      <c r="H564" s="435" t="s">
        <v>27</v>
      </c>
      <c r="I564" s="437" t="s">
        <v>28</v>
      </c>
      <c r="J564" s="433" t="s">
        <v>26</v>
      </c>
      <c r="K564" s="435" t="s">
        <v>27</v>
      </c>
      <c r="L564" s="437" t="s">
        <v>28</v>
      </c>
      <c r="M564" s="433" t="s">
        <v>26</v>
      </c>
      <c r="N564" s="435" t="s">
        <v>27</v>
      </c>
      <c r="O564" s="437" t="s">
        <v>28</v>
      </c>
      <c r="P564" s="433" t="s">
        <v>26</v>
      </c>
      <c r="Q564" s="435" t="s">
        <v>27</v>
      </c>
      <c r="R564" s="437" t="s">
        <v>28</v>
      </c>
      <c r="S564" s="433" t="s">
        <v>26</v>
      </c>
      <c r="T564" s="435" t="s">
        <v>27</v>
      </c>
      <c r="U564" s="437" t="s">
        <v>28</v>
      </c>
      <c r="V564" s="433" t="s">
        <v>26</v>
      </c>
      <c r="W564" s="435" t="s">
        <v>27</v>
      </c>
      <c r="X564" s="437" t="s">
        <v>28</v>
      </c>
      <c r="Y564" s="433" t="s">
        <v>26</v>
      </c>
      <c r="Z564" s="435" t="s">
        <v>27</v>
      </c>
      <c r="AA564" s="437" t="s">
        <v>28</v>
      </c>
      <c r="AB564" s="433" t="s">
        <v>26</v>
      </c>
      <c r="AC564" s="435" t="s">
        <v>27</v>
      </c>
      <c r="AD564" s="437" t="s">
        <v>28</v>
      </c>
      <c r="AE564" s="433" t="s">
        <v>26</v>
      </c>
      <c r="AF564" s="435" t="s">
        <v>27</v>
      </c>
      <c r="AG564" s="437" t="s">
        <v>28</v>
      </c>
      <c r="AH564" s="433" t="s">
        <v>26</v>
      </c>
      <c r="AI564" s="435" t="s">
        <v>27</v>
      </c>
      <c r="AJ564" s="437" t="s">
        <v>28</v>
      </c>
      <c r="AK564" s="433" t="s">
        <v>26</v>
      </c>
      <c r="AL564" s="435" t="s">
        <v>27</v>
      </c>
      <c r="AM564" s="437" t="s">
        <v>28</v>
      </c>
      <c r="AN564" s="433" t="s">
        <v>26</v>
      </c>
      <c r="AO564" s="435" t="s">
        <v>27</v>
      </c>
      <c r="AP564" s="437" t="s">
        <v>28</v>
      </c>
      <c r="AQ564" s="433" t="s">
        <v>26</v>
      </c>
      <c r="AR564" s="435" t="s">
        <v>27</v>
      </c>
      <c r="AS564" s="437" t="s">
        <v>28</v>
      </c>
      <c r="AT564" s="433" t="s">
        <v>26</v>
      </c>
      <c r="AU564" s="435" t="s">
        <v>27</v>
      </c>
      <c r="AV564" s="437" t="s">
        <v>28</v>
      </c>
      <c r="AW564" s="433" t="s">
        <v>26</v>
      </c>
      <c r="AX564" s="435" t="s">
        <v>27</v>
      </c>
      <c r="AY564" s="437" t="s">
        <v>28</v>
      </c>
      <c r="AZ564" s="433" t="s">
        <v>26</v>
      </c>
      <c r="BA564" s="439" t="s">
        <v>29</v>
      </c>
    </row>
    <row r="565" spans="1:53" ht="63" customHeight="1">
      <c r="A565" s="601" t="s">
        <v>90</v>
      </c>
      <c r="B565" s="441" t="s">
        <v>510</v>
      </c>
      <c r="C565" s="442">
        <v>3403</v>
      </c>
      <c r="D565" s="443"/>
      <c r="E565" s="522" t="s">
        <v>95</v>
      </c>
      <c r="F565" s="75" t="s">
        <v>33</v>
      </c>
      <c r="G565" s="78"/>
      <c r="H565" s="64">
        <f t="shared" ref="H565" si="1259">G565-I565</f>
        <v>0</v>
      </c>
      <c r="I565" s="79"/>
      <c r="J565" s="78"/>
      <c r="K565" s="64">
        <f t="shared" ref="K565" si="1260">J565-L565</f>
        <v>0</v>
      </c>
      <c r="L565" s="79"/>
      <c r="M565" s="78"/>
      <c r="N565" s="64">
        <f t="shared" ref="N565" si="1261">M565-O565</f>
        <v>0</v>
      </c>
      <c r="O565" s="79"/>
      <c r="P565" s="78"/>
      <c r="Q565" s="64">
        <f t="shared" ref="Q565" si="1262">SUM(P565)</f>
        <v>0</v>
      </c>
      <c r="R565" s="79"/>
      <c r="S565" s="78"/>
      <c r="T565" s="64">
        <f t="shared" ref="T565" si="1263">S565-U565</f>
        <v>0</v>
      </c>
      <c r="U565" s="79"/>
      <c r="V565" s="78"/>
      <c r="W565" s="64">
        <f t="shared" ref="W565" si="1264">V565-X565</f>
        <v>0</v>
      </c>
      <c r="X565" s="93"/>
      <c r="Y565" s="78"/>
      <c r="Z565" s="64">
        <f t="shared" ref="Z565" si="1265">Y565-AA565</f>
        <v>0</v>
      </c>
      <c r="AA565" s="79"/>
      <c r="AB565" s="78"/>
      <c r="AC565" s="64">
        <f t="shared" ref="AC565" si="1266">AB565-AD565</f>
        <v>0</v>
      </c>
      <c r="AD565" s="79"/>
      <c r="AE565" s="131">
        <v>400000</v>
      </c>
      <c r="AF565" s="132">
        <f t="shared" ref="AF565" si="1267">AE565-AG565</f>
        <v>0</v>
      </c>
      <c r="AG565" s="133">
        <v>400000</v>
      </c>
      <c r="AH565" s="78"/>
      <c r="AI565" s="64">
        <f t="shared" ref="AI565" si="1268">AH565-AJ565</f>
        <v>0</v>
      </c>
      <c r="AJ565" s="79"/>
      <c r="AK565" s="78"/>
      <c r="AL565" s="64">
        <f t="shared" ref="AL565" si="1269">AK565-AM565</f>
        <v>0</v>
      </c>
      <c r="AM565" s="79"/>
      <c r="AN565" s="78"/>
      <c r="AO565" s="64">
        <f t="shared" ref="AO565" si="1270">AN565-AP565</f>
        <v>0</v>
      </c>
      <c r="AP565" s="79"/>
      <c r="AQ565" s="78"/>
      <c r="AR565" s="64">
        <f t="shared" ref="AR565" si="1271">AQ565-AS565</f>
        <v>0</v>
      </c>
      <c r="AS565" s="79"/>
      <c r="AT565" s="78"/>
      <c r="AU565" s="64">
        <f t="shared" ref="AU565" si="1272">AT565-AV565</f>
        <v>0</v>
      </c>
      <c r="AV565" s="79"/>
      <c r="AW565" s="78"/>
      <c r="AX565" s="64">
        <f t="shared" ref="AX565" si="1273">AW565-AY565</f>
        <v>0</v>
      </c>
      <c r="AY565" s="79"/>
      <c r="AZ565" s="76"/>
      <c r="BA565" s="66" t="s">
        <v>34</v>
      </c>
    </row>
    <row r="566" spans="1:53">
      <c r="A566" s="444" t="s">
        <v>24</v>
      </c>
      <c r="B566" s="446" t="s">
        <v>20</v>
      </c>
      <c r="C566" s="446" t="s">
        <v>21</v>
      </c>
      <c r="D566" s="446" t="s">
        <v>212</v>
      </c>
      <c r="E566" s="446" t="s">
        <v>23</v>
      </c>
      <c r="F566" s="448" t="s">
        <v>25</v>
      </c>
      <c r="G566" s="433" t="s">
        <v>26</v>
      </c>
      <c r="H566" s="435" t="s">
        <v>27</v>
      </c>
      <c r="I566" s="437" t="s">
        <v>28</v>
      </c>
      <c r="J566" s="433" t="s">
        <v>26</v>
      </c>
      <c r="K566" s="435" t="s">
        <v>27</v>
      </c>
      <c r="L566" s="437" t="s">
        <v>28</v>
      </c>
      <c r="M566" s="433" t="s">
        <v>26</v>
      </c>
      <c r="N566" s="435" t="s">
        <v>27</v>
      </c>
      <c r="O566" s="437" t="s">
        <v>28</v>
      </c>
      <c r="P566" s="433" t="s">
        <v>26</v>
      </c>
      <c r="Q566" s="435" t="s">
        <v>27</v>
      </c>
      <c r="R566" s="437" t="s">
        <v>28</v>
      </c>
      <c r="S566" s="433" t="s">
        <v>26</v>
      </c>
      <c r="T566" s="435" t="s">
        <v>27</v>
      </c>
      <c r="U566" s="437" t="s">
        <v>28</v>
      </c>
      <c r="V566" s="433" t="s">
        <v>26</v>
      </c>
      <c r="W566" s="435" t="s">
        <v>27</v>
      </c>
      <c r="X566" s="437" t="s">
        <v>28</v>
      </c>
      <c r="Y566" s="433" t="s">
        <v>26</v>
      </c>
      <c r="Z566" s="435" t="s">
        <v>27</v>
      </c>
      <c r="AA566" s="437" t="s">
        <v>28</v>
      </c>
      <c r="AB566" s="433" t="s">
        <v>26</v>
      </c>
      <c r="AC566" s="435" t="s">
        <v>27</v>
      </c>
      <c r="AD566" s="437" t="s">
        <v>28</v>
      </c>
      <c r="AE566" s="433" t="s">
        <v>26</v>
      </c>
      <c r="AF566" s="435" t="s">
        <v>27</v>
      </c>
      <c r="AG566" s="437" t="s">
        <v>28</v>
      </c>
      <c r="AH566" s="433" t="s">
        <v>26</v>
      </c>
      <c r="AI566" s="435" t="s">
        <v>27</v>
      </c>
      <c r="AJ566" s="437" t="s">
        <v>28</v>
      </c>
      <c r="AK566" s="433" t="s">
        <v>26</v>
      </c>
      <c r="AL566" s="435" t="s">
        <v>27</v>
      </c>
      <c r="AM566" s="437" t="s">
        <v>28</v>
      </c>
      <c r="AN566" s="433" t="s">
        <v>26</v>
      </c>
      <c r="AO566" s="435" t="s">
        <v>27</v>
      </c>
      <c r="AP566" s="437" t="s">
        <v>28</v>
      </c>
      <c r="AQ566" s="433" t="s">
        <v>26</v>
      </c>
      <c r="AR566" s="435" t="s">
        <v>27</v>
      </c>
      <c r="AS566" s="437" t="s">
        <v>28</v>
      </c>
      <c r="AT566" s="433" t="s">
        <v>26</v>
      </c>
      <c r="AU566" s="435" t="s">
        <v>27</v>
      </c>
      <c r="AV566" s="437" t="s">
        <v>28</v>
      </c>
      <c r="AW566" s="433" t="s">
        <v>26</v>
      </c>
      <c r="AX566" s="435" t="s">
        <v>27</v>
      </c>
      <c r="AY566" s="437" t="s">
        <v>28</v>
      </c>
      <c r="AZ566" s="433" t="s">
        <v>26</v>
      </c>
      <c r="BA566" s="439" t="s">
        <v>29</v>
      </c>
    </row>
    <row r="567" spans="1:53" ht="15" customHeight="1">
      <c r="A567" s="626" t="s">
        <v>90</v>
      </c>
      <c r="B567" s="610" t="s">
        <v>511</v>
      </c>
      <c r="C567" s="612">
        <v>3416</v>
      </c>
      <c r="D567" s="624"/>
      <c r="E567" s="751" t="s">
        <v>512</v>
      </c>
      <c r="F567" s="75" t="s">
        <v>33</v>
      </c>
      <c r="G567" s="78"/>
      <c r="H567" s="64">
        <f t="shared" ref="H567:H569" si="1274">G567-I567</f>
        <v>0</v>
      </c>
      <c r="I567" s="79"/>
      <c r="J567" s="78"/>
      <c r="K567" s="64">
        <f t="shared" ref="K567:K569" si="1275">J567-L567</f>
        <v>0</v>
      </c>
      <c r="L567" s="79"/>
      <c r="M567" s="78"/>
      <c r="N567" s="64">
        <f t="shared" ref="N567:N569" si="1276">M567-O567</f>
        <v>0</v>
      </c>
      <c r="O567" s="79"/>
      <c r="P567" s="78"/>
      <c r="Q567" s="64">
        <f t="shared" ref="Q567:Q568" si="1277">SUM(P567)</f>
        <v>0</v>
      </c>
      <c r="R567" s="79"/>
      <c r="S567" s="78"/>
      <c r="T567" s="64">
        <f t="shared" ref="T567:T573" si="1278">S567-U567</f>
        <v>0</v>
      </c>
      <c r="U567" s="79"/>
      <c r="V567" s="78"/>
      <c r="W567" s="64">
        <f t="shared" ref="W567:W573" si="1279">V567-X567</f>
        <v>0</v>
      </c>
      <c r="X567" s="93"/>
      <c r="Y567" s="78"/>
      <c r="Z567" s="64">
        <f t="shared" ref="Z567:Z568" si="1280">Y567-AA567</f>
        <v>0</v>
      </c>
      <c r="AA567" s="79"/>
      <c r="AB567" s="78"/>
      <c r="AC567" s="64">
        <f t="shared" ref="AC567:AC568" si="1281">AB567-AD567</f>
        <v>0</v>
      </c>
      <c r="AD567" s="79"/>
      <c r="AE567" s="78"/>
      <c r="AF567" s="64">
        <f t="shared" ref="AF567:AF569" si="1282">AE567-AG567</f>
        <v>0</v>
      </c>
      <c r="AG567" s="79"/>
      <c r="AH567" s="78"/>
      <c r="AI567" s="64">
        <f t="shared" ref="AI567:AI569" si="1283">AH567-AJ567</f>
        <v>0</v>
      </c>
      <c r="AJ567" s="79"/>
      <c r="AK567" s="78"/>
      <c r="AL567" s="64">
        <f t="shared" ref="AL567:AL569" si="1284">AK567-AM567</f>
        <v>0</v>
      </c>
      <c r="AM567" s="79"/>
      <c r="AN567" s="78"/>
      <c r="AO567" s="64">
        <f t="shared" ref="AO567:AO569" si="1285">AN567-AP567</f>
        <v>0</v>
      </c>
      <c r="AP567" s="79"/>
      <c r="AQ567" s="78"/>
      <c r="AR567" s="64">
        <f t="shared" ref="AR567:AR569" si="1286">AQ567-AS567</f>
        <v>0</v>
      </c>
      <c r="AS567" s="79"/>
      <c r="AT567" s="78"/>
      <c r="AU567" s="64">
        <f t="shared" ref="AU567:AU569" si="1287">AT567-AV567</f>
        <v>0</v>
      </c>
      <c r="AV567" s="79"/>
      <c r="AW567" s="78"/>
      <c r="AX567" s="64">
        <f t="shared" ref="AX567:AX569" si="1288">AW567-AY567</f>
        <v>0</v>
      </c>
      <c r="AY567" s="79"/>
      <c r="AZ567" s="76"/>
      <c r="BA567" s="66" t="s">
        <v>34</v>
      </c>
    </row>
    <row r="568" spans="1:53">
      <c r="A568" s="627"/>
      <c r="B568" s="611"/>
      <c r="C568" s="613"/>
      <c r="D568" s="625"/>
      <c r="E568" s="752"/>
      <c r="F568" s="75" t="s">
        <v>35</v>
      </c>
      <c r="G568" s="78"/>
      <c r="H568" s="64">
        <f t="shared" si="1274"/>
        <v>0</v>
      </c>
      <c r="I568" s="79"/>
      <c r="J568" s="78"/>
      <c r="K568" s="64">
        <f t="shared" si="1275"/>
        <v>0</v>
      </c>
      <c r="L568" s="79"/>
      <c r="M568" s="78"/>
      <c r="N568" s="64">
        <f t="shared" si="1276"/>
        <v>0</v>
      </c>
      <c r="O568" s="79"/>
      <c r="P568" s="78"/>
      <c r="Q568" s="64">
        <f t="shared" si="1277"/>
        <v>0</v>
      </c>
      <c r="R568" s="79"/>
      <c r="S568" s="78"/>
      <c r="T568" s="64">
        <f t="shared" si="1278"/>
        <v>0</v>
      </c>
      <c r="U568" s="79"/>
      <c r="V568" s="78"/>
      <c r="W568" s="64">
        <f t="shared" si="1279"/>
        <v>0</v>
      </c>
      <c r="X568" s="93"/>
      <c r="Y568" s="78"/>
      <c r="Z568" s="64">
        <f t="shared" si="1280"/>
        <v>0</v>
      </c>
      <c r="AA568" s="79"/>
      <c r="AB568" s="78"/>
      <c r="AC568" s="64">
        <f t="shared" si="1281"/>
        <v>0</v>
      </c>
      <c r="AD568" s="79"/>
      <c r="AE568" s="78"/>
      <c r="AF568" s="64">
        <f t="shared" si="1282"/>
        <v>0</v>
      </c>
      <c r="AG568" s="79"/>
      <c r="AH568" s="78"/>
      <c r="AI568" s="64">
        <f t="shared" si="1283"/>
        <v>0</v>
      </c>
      <c r="AJ568" s="79"/>
      <c r="AK568" s="78"/>
      <c r="AL568" s="64">
        <f t="shared" si="1284"/>
        <v>0</v>
      </c>
      <c r="AM568" s="79"/>
      <c r="AN568" s="78"/>
      <c r="AO568" s="64">
        <f t="shared" si="1285"/>
        <v>0</v>
      </c>
      <c r="AP568" s="79"/>
      <c r="AQ568" s="78"/>
      <c r="AR568" s="64">
        <f t="shared" si="1286"/>
        <v>0</v>
      </c>
      <c r="AS568" s="79"/>
      <c r="AT568" s="78"/>
      <c r="AU568" s="64">
        <f t="shared" si="1287"/>
        <v>0</v>
      </c>
      <c r="AV568" s="79"/>
      <c r="AW568" s="78"/>
      <c r="AX568" s="64">
        <f t="shared" si="1288"/>
        <v>0</v>
      </c>
      <c r="AY568" s="79"/>
      <c r="AZ568" s="76"/>
      <c r="BA568" s="67">
        <f>SUM(G567:G573,J567:J573,M567:M573,P567:P573,S567:S573,V567:V573,Y567:Y573,AB567:AB573,AE567:AE573,AH567:AH573,AK567:AK573,AZ567:AZ573,AN567:AN573,AQ567:AQ573)</f>
        <v>1000000</v>
      </c>
    </row>
    <row r="569" spans="1:53">
      <c r="A569" s="627"/>
      <c r="B569" s="611"/>
      <c r="C569" s="613"/>
      <c r="D569" s="625"/>
      <c r="E569" s="752"/>
      <c r="F569" s="75" t="s">
        <v>36</v>
      </c>
      <c r="G569" s="78"/>
      <c r="H569" s="64">
        <f t="shared" si="1274"/>
        <v>0</v>
      </c>
      <c r="I569" s="79"/>
      <c r="J569" s="78"/>
      <c r="K569" s="64">
        <f t="shared" si="1275"/>
        <v>0</v>
      </c>
      <c r="L569" s="79"/>
      <c r="M569" s="78"/>
      <c r="N569" s="64">
        <f t="shared" si="1276"/>
        <v>0</v>
      </c>
      <c r="O569" s="79"/>
      <c r="P569" s="78"/>
      <c r="Q569" s="64">
        <f>SUM(P569)</f>
        <v>0</v>
      </c>
      <c r="R569" s="79"/>
      <c r="S569" s="78"/>
      <c r="T569" s="64">
        <f t="shared" si="1278"/>
        <v>0</v>
      </c>
      <c r="U569" s="79"/>
      <c r="V569" s="78"/>
      <c r="W569" s="64">
        <f t="shared" si="1279"/>
        <v>0</v>
      </c>
      <c r="X569" s="93"/>
      <c r="Y569" s="145"/>
      <c r="Z569" s="146">
        <f>Y569-AA569</f>
        <v>0</v>
      </c>
      <c r="AA569" s="176"/>
      <c r="AB569" s="131"/>
      <c r="AC569" s="64">
        <f>AB569-AD569</f>
        <v>0</v>
      </c>
      <c r="AD569" s="79"/>
      <c r="AE569" s="131"/>
      <c r="AF569" s="132">
        <f t="shared" si="1282"/>
        <v>0</v>
      </c>
      <c r="AG569" s="79"/>
      <c r="AH569" s="78"/>
      <c r="AI569" s="64">
        <f t="shared" si="1283"/>
        <v>0</v>
      </c>
      <c r="AJ569" s="79"/>
      <c r="AK569" s="131">
        <v>1000000</v>
      </c>
      <c r="AL569" s="132">
        <f t="shared" si="1284"/>
        <v>1000000</v>
      </c>
      <c r="AM569" s="133"/>
      <c r="AN569" s="78"/>
      <c r="AO569" s="64">
        <f t="shared" si="1285"/>
        <v>0</v>
      </c>
      <c r="AP569" s="79"/>
      <c r="AQ569" s="78"/>
      <c r="AR569" s="64">
        <f t="shared" si="1286"/>
        <v>0</v>
      </c>
      <c r="AS569" s="79"/>
      <c r="AT569" s="78"/>
      <c r="AU569" s="64">
        <f t="shared" si="1287"/>
        <v>0</v>
      </c>
      <c r="AV569" s="79"/>
      <c r="AW569" s="78"/>
      <c r="AX569" s="64">
        <f t="shared" si="1288"/>
        <v>0</v>
      </c>
      <c r="AY569" s="79"/>
      <c r="AZ569" s="76"/>
      <c r="BA569" s="68" t="s">
        <v>37</v>
      </c>
    </row>
    <row r="570" spans="1:53">
      <c r="A570" s="627"/>
      <c r="B570" s="611"/>
      <c r="C570" s="613"/>
      <c r="D570" s="625"/>
      <c r="E570" s="752"/>
      <c r="F570" s="75" t="s">
        <v>281</v>
      </c>
      <c r="G570" s="78"/>
      <c r="H570" s="64"/>
      <c r="I570" s="79"/>
      <c r="J570" s="78"/>
      <c r="K570" s="64"/>
      <c r="L570" s="79"/>
      <c r="M570" s="78"/>
      <c r="N570" s="64"/>
      <c r="O570" s="79"/>
      <c r="P570" s="78"/>
      <c r="Q570" s="64"/>
      <c r="R570" s="79"/>
      <c r="S570" s="131"/>
      <c r="T570" s="132">
        <f t="shared" si="1278"/>
        <v>0</v>
      </c>
      <c r="U570" s="133"/>
      <c r="V570" s="78"/>
      <c r="W570" s="64">
        <f t="shared" si="1279"/>
        <v>0</v>
      </c>
      <c r="X570" s="93"/>
      <c r="Y570" s="78"/>
      <c r="Z570" s="64"/>
      <c r="AA570" s="79"/>
      <c r="AB570" s="78"/>
      <c r="AC570" s="64"/>
      <c r="AD570" s="79"/>
      <c r="AE570" s="78"/>
      <c r="AF570" s="64"/>
      <c r="AG570" s="79"/>
      <c r="AH570" s="78"/>
      <c r="AI570" s="64"/>
      <c r="AJ570" s="79"/>
      <c r="AK570" s="78"/>
      <c r="AL570" s="64"/>
      <c r="AM570" s="79"/>
      <c r="AN570" s="78"/>
      <c r="AO570" s="64"/>
      <c r="AP570" s="79"/>
      <c r="AQ570" s="78"/>
      <c r="AR570" s="64"/>
      <c r="AS570" s="79"/>
      <c r="AT570" s="78"/>
      <c r="AU570" s="64"/>
      <c r="AV570" s="79"/>
      <c r="AW570" s="78"/>
      <c r="AX570" s="64"/>
      <c r="AY570" s="79"/>
      <c r="AZ570" s="76"/>
      <c r="BA570" s="68"/>
    </row>
    <row r="571" spans="1:53">
      <c r="A571" s="627"/>
      <c r="B571" s="611"/>
      <c r="C571" s="613"/>
      <c r="D571" s="625"/>
      <c r="E571" s="752"/>
      <c r="F571" s="75" t="s">
        <v>38</v>
      </c>
      <c r="G571" s="78"/>
      <c r="H571" s="64">
        <f t="shared" ref="H571:H573" si="1289">G571-I571</f>
        <v>0</v>
      </c>
      <c r="I571" s="79"/>
      <c r="J571" s="78"/>
      <c r="K571" s="64">
        <f t="shared" ref="K571:K573" si="1290">J571-L571</f>
        <v>0</v>
      </c>
      <c r="L571" s="79"/>
      <c r="M571" s="78"/>
      <c r="N571" s="64">
        <f t="shared" ref="N571:N573" si="1291">M571-O571</f>
        <v>0</v>
      </c>
      <c r="O571" s="79"/>
      <c r="P571" s="78"/>
      <c r="Q571" s="64">
        <f t="shared" ref="Q571:Q573" si="1292">SUM(P571)</f>
        <v>0</v>
      </c>
      <c r="R571" s="79"/>
      <c r="S571" s="78"/>
      <c r="T571" s="64">
        <f t="shared" si="1278"/>
        <v>0</v>
      </c>
      <c r="U571" s="79"/>
      <c r="V571" s="78"/>
      <c r="W571" s="64">
        <f t="shared" si="1279"/>
        <v>0</v>
      </c>
      <c r="X571" s="93"/>
      <c r="Y571" s="78"/>
      <c r="Z571" s="64">
        <f t="shared" ref="Z571:Z573" si="1293">Y571-AA571</f>
        <v>0</v>
      </c>
      <c r="AA571" s="79"/>
      <c r="AB571" s="78"/>
      <c r="AC571" s="64">
        <f t="shared" ref="AC571:AC573" si="1294">AB571-AD571</f>
        <v>0</v>
      </c>
      <c r="AD571" s="79"/>
      <c r="AE571" s="78"/>
      <c r="AF571" s="64">
        <f t="shared" ref="AF571:AF573" si="1295">AE571-AG571</f>
        <v>0</v>
      </c>
      <c r="AG571" s="79"/>
      <c r="AH571" s="78"/>
      <c r="AI571" s="64">
        <f t="shared" ref="AI571:AI573" si="1296">AH571-AJ571</f>
        <v>0</v>
      </c>
      <c r="AJ571" s="79"/>
      <c r="AK571" s="78"/>
      <c r="AL571" s="64">
        <f t="shared" ref="AL571:AL573" si="1297">AK571-AM571</f>
        <v>0</v>
      </c>
      <c r="AM571" s="79"/>
      <c r="AN571" s="78"/>
      <c r="AO571" s="64">
        <f t="shared" ref="AO571:AO573" si="1298">AN571-AP571</f>
        <v>0</v>
      </c>
      <c r="AP571" s="79"/>
      <c r="AQ571" s="78"/>
      <c r="AR571" s="64">
        <f t="shared" ref="AR571:AR573" si="1299">AQ571-AS571</f>
        <v>0</v>
      </c>
      <c r="AS571" s="79"/>
      <c r="AT571" s="78"/>
      <c r="AU571" s="64">
        <f t="shared" ref="AU571:AU573" si="1300">AT571-AV571</f>
        <v>0</v>
      </c>
      <c r="AV571" s="79"/>
      <c r="AW571" s="78"/>
      <c r="AX571" s="64">
        <f t="shared" ref="AX571:AX573" si="1301">AW571-AY571</f>
        <v>0</v>
      </c>
      <c r="AY571" s="79"/>
      <c r="AZ571" s="76"/>
      <c r="BA571" s="67">
        <f>SUM(H567:H573,K567:K573,N567:N573,Q567:Q573,T567:T573,W567:W573,Z567:Z573,AC567:AC573,AF567:AF573,AI567:AI573,AL567:AL573,AO567:AO573,AR567:AR573)</f>
        <v>1000000</v>
      </c>
    </row>
    <row r="572" spans="1:53">
      <c r="A572" s="627"/>
      <c r="B572" s="611"/>
      <c r="C572" s="613"/>
      <c r="D572" s="625"/>
      <c r="E572" s="752"/>
      <c r="F572" s="75" t="s">
        <v>39</v>
      </c>
      <c r="G572" s="78"/>
      <c r="H572" s="64">
        <f t="shared" si="1289"/>
        <v>0</v>
      </c>
      <c r="I572" s="79"/>
      <c r="J572" s="78"/>
      <c r="K572" s="64">
        <f t="shared" si="1290"/>
        <v>0</v>
      </c>
      <c r="L572" s="79"/>
      <c r="M572" s="78"/>
      <c r="N572" s="64">
        <f t="shared" si="1291"/>
        <v>0</v>
      </c>
      <c r="O572" s="79"/>
      <c r="P572" s="78"/>
      <c r="Q572" s="64">
        <f t="shared" si="1292"/>
        <v>0</v>
      </c>
      <c r="R572" s="79"/>
      <c r="S572" s="78"/>
      <c r="T572" s="64">
        <f t="shared" si="1278"/>
        <v>0</v>
      </c>
      <c r="U572" s="79"/>
      <c r="V572" s="78"/>
      <c r="W572" s="64">
        <f t="shared" si="1279"/>
        <v>0</v>
      </c>
      <c r="X572" s="93"/>
      <c r="Y572" s="78"/>
      <c r="Z572" s="64">
        <f t="shared" si="1293"/>
        <v>0</v>
      </c>
      <c r="AA572" s="93"/>
      <c r="AB572" s="145"/>
      <c r="AC572" s="146">
        <f t="shared" si="1294"/>
        <v>0</v>
      </c>
      <c r="AD572" s="79"/>
      <c r="AE572" s="78"/>
      <c r="AF572" s="64">
        <f t="shared" si="1295"/>
        <v>0</v>
      </c>
      <c r="AG572" s="79"/>
      <c r="AH572" s="131"/>
      <c r="AI572" s="132">
        <f t="shared" si="1296"/>
        <v>0</v>
      </c>
      <c r="AJ572" s="79"/>
      <c r="AK572" s="78"/>
      <c r="AL572" s="64">
        <f t="shared" si="1297"/>
        <v>0</v>
      </c>
      <c r="AM572" s="79"/>
      <c r="AN572" s="78"/>
      <c r="AO572" s="64">
        <f t="shared" si="1298"/>
        <v>0</v>
      </c>
      <c r="AP572" s="79"/>
      <c r="AQ572" s="78"/>
      <c r="AR572" s="64">
        <f t="shared" si="1299"/>
        <v>0</v>
      </c>
      <c r="AS572" s="79"/>
      <c r="AT572" s="78"/>
      <c r="AU572" s="64">
        <f t="shared" si="1300"/>
        <v>0</v>
      </c>
      <c r="AV572" s="79"/>
      <c r="AW572" s="78"/>
      <c r="AX572" s="64">
        <f t="shared" si="1301"/>
        <v>0</v>
      </c>
      <c r="AY572" s="79"/>
      <c r="AZ572" s="76"/>
      <c r="BA572" s="68" t="s">
        <v>40</v>
      </c>
    </row>
    <row r="573" spans="1:53">
      <c r="A573" s="738"/>
      <c r="B573" s="734"/>
      <c r="C573" s="735"/>
      <c r="D573" s="739"/>
      <c r="E573" s="753"/>
      <c r="F573" s="75" t="s">
        <v>42</v>
      </c>
      <c r="G573" s="78"/>
      <c r="H573" s="64">
        <f t="shared" si="1289"/>
        <v>0</v>
      </c>
      <c r="I573" s="79"/>
      <c r="J573" s="78"/>
      <c r="K573" s="64">
        <f t="shared" si="1290"/>
        <v>0</v>
      </c>
      <c r="L573" s="79"/>
      <c r="M573" s="78"/>
      <c r="N573" s="64">
        <f t="shared" si="1291"/>
        <v>0</v>
      </c>
      <c r="O573" s="79"/>
      <c r="P573" s="78"/>
      <c r="Q573" s="64">
        <f t="shared" si="1292"/>
        <v>0</v>
      </c>
      <c r="R573" s="79"/>
      <c r="S573" s="78"/>
      <c r="T573" s="64">
        <f t="shared" si="1278"/>
        <v>0</v>
      </c>
      <c r="U573" s="79"/>
      <c r="V573" s="78"/>
      <c r="W573" s="64">
        <f t="shared" si="1279"/>
        <v>0</v>
      </c>
      <c r="X573" s="93"/>
      <c r="Y573" s="78"/>
      <c r="Z573" s="64">
        <f t="shared" si="1293"/>
        <v>0</v>
      </c>
      <c r="AA573" s="93"/>
      <c r="AB573" s="145"/>
      <c r="AC573" s="146">
        <f t="shared" si="1294"/>
        <v>0</v>
      </c>
      <c r="AD573" s="79"/>
      <c r="AE573" s="78"/>
      <c r="AF573" s="64">
        <f t="shared" si="1295"/>
        <v>0</v>
      </c>
      <c r="AG573" s="79"/>
      <c r="AH573" s="131"/>
      <c r="AI573" s="132">
        <f t="shared" si="1296"/>
        <v>0</v>
      </c>
      <c r="AJ573" s="79"/>
      <c r="AK573" s="78"/>
      <c r="AL573" s="64">
        <f t="shared" si="1297"/>
        <v>0</v>
      </c>
      <c r="AM573" s="79"/>
      <c r="AN573" s="78"/>
      <c r="AO573" s="64">
        <f t="shared" si="1298"/>
        <v>0</v>
      </c>
      <c r="AP573" s="79"/>
      <c r="AQ573" s="78"/>
      <c r="AR573" s="64">
        <f t="shared" si="1299"/>
        <v>0</v>
      </c>
      <c r="AS573" s="79"/>
      <c r="AT573" s="78"/>
      <c r="AU573" s="64">
        <f t="shared" si="1300"/>
        <v>0</v>
      </c>
      <c r="AV573" s="79"/>
      <c r="AW573" s="78"/>
      <c r="AX573" s="64">
        <f t="shared" si="1301"/>
        <v>0</v>
      </c>
      <c r="AY573" s="79"/>
      <c r="AZ573" s="76"/>
      <c r="BA573" s="67">
        <f>SUM(I567:I573,L567:L573,O567:O573,R567:R573,U567:U573,X567:X573,AA567:AA573,AD567:AD573,AG567:AG573,AM567:AM573,AP567:AP573,AS567:AS573)</f>
        <v>0</v>
      </c>
    </row>
    <row r="574" spans="1:53">
      <c r="A574" s="444" t="s">
        <v>24</v>
      </c>
      <c r="B574" s="446" t="s">
        <v>20</v>
      </c>
      <c r="C574" s="446" t="s">
        <v>21</v>
      </c>
      <c r="D574" s="446" t="s">
        <v>212</v>
      </c>
      <c r="E574" s="446" t="s">
        <v>23</v>
      </c>
      <c r="F574" s="448" t="s">
        <v>25</v>
      </c>
      <c r="G574" s="433" t="s">
        <v>26</v>
      </c>
      <c r="H574" s="435" t="s">
        <v>27</v>
      </c>
      <c r="I574" s="437" t="s">
        <v>28</v>
      </c>
      <c r="J574" s="433" t="s">
        <v>26</v>
      </c>
      <c r="K574" s="435" t="s">
        <v>27</v>
      </c>
      <c r="L574" s="437" t="s">
        <v>28</v>
      </c>
      <c r="M574" s="433" t="s">
        <v>26</v>
      </c>
      <c r="N574" s="435" t="s">
        <v>27</v>
      </c>
      <c r="O574" s="437" t="s">
        <v>28</v>
      </c>
      <c r="P574" s="433" t="s">
        <v>26</v>
      </c>
      <c r="Q574" s="435" t="s">
        <v>27</v>
      </c>
      <c r="R574" s="437" t="s">
        <v>28</v>
      </c>
      <c r="S574" s="433" t="s">
        <v>26</v>
      </c>
      <c r="T574" s="435" t="s">
        <v>27</v>
      </c>
      <c r="U574" s="437" t="s">
        <v>28</v>
      </c>
      <c r="V574" s="433" t="s">
        <v>26</v>
      </c>
      <c r="W574" s="435" t="s">
        <v>27</v>
      </c>
      <c r="X574" s="437" t="s">
        <v>28</v>
      </c>
      <c r="Y574" s="433" t="s">
        <v>26</v>
      </c>
      <c r="Z574" s="435" t="s">
        <v>27</v>
      </c>
      <c r="AA574" s="437" t="s">
        <v>28</v>
      </c>
      <c r="AB574" s="433" t="s">
        <v>26</v>
      </c>
      <c r="AC574" s="435" t="s">
        <v>27</v>
      </c>
      <c r="AD574" s="437" t="s">
        <v>28</v>
      </c>
      <c r="AE574" s="433" t="s">
        <v>26</v>
      </c>
      <c r="AF574" s="435" t="s">
        <v>27</v>
      </c>
      <c r="AG574" s="437" t="s">
        <v>28</v>
      </c>
      <c r="AH574" s="433" t="s">
        <v>26</v>
      </c>
      <c r="AI574" s="435" t="s">
        <v>27</v>
      </c>
      <c r="AJ574" s="437" t="s">
        <v>28</v>
      </c>
      <c r="AK574" s="433" t="s">
        <v>26</v>
      </c>
      <c r="AL574" s="435" t="s">
        <v>27</v>
      </c>
      <c r="AM574" s="437" t="s">
        <v>28</v>
      </c>
      <c r="AN574" s="433" t="s">
        <v>26</v>
      </c>
      <c r="AO574" s="435" t="s">
        <v>27</v>
      </c>
      <c r="AP574" s="437" t="s">
        <v>28</v>
      </c>
      <c r="AQ574" s="433" t="s">
        <v>26</v>
      </c>
      <c r="AR574" s="435" t="s">
        <v>27</v>
      </c>
      <c r="AS574" s="437" t="s">
        <v>28</v>
      </c>
      <c r="AT574" s="433" t="s">
        <v>26</v>
      </c>
      <c r="AU574" s="435" t="s">
        <v>27</v>
      </c>
      <c r="AV574" s="437" t="s">
        <v>28</v>
      </c>
      <c r="AW574" s="433" t="s">
        <v>26</v>
      </c>
      <c r="AX574" s="435" t="s">
        <v>27</v>
      </c>
      <c r="AY574" s="437" t="s">
        <v>28</v>
      </c>
      <c r="AZ574" s="433" t="s">
        <v>26</v>
      </c>
      <c r="BA574" s="439" t="s">
        <v>29</v>
      </c>
    </row>
    <row r="575" spans="1:53" ht="15" customHeight="1">
      <c r="A575" s="626" t="s">
        <v>215</v>
      </c>
      <c r="B575" s="610" t="s">
        <v>513</v>
      </c>
      <c r="C575" s="612">
        <v>2539</v>
      </c>
      <c r="D575" s="624" t="s">
        <v>514</v>
      </c>
      <c r="E575" s="628" t="s">
        <v>515</v>
      </c>
      <c r="F575" s="75" t="s">
        <v>33</v>
      </c>
      <c r="G575" s="78"/>
      <c r="H575" s="64">
        <f t="shared" ref="H575:H577" si="1302">G575-I575</f>
        <v>0</v>
      </c>
      <c r="I575" s="79"/>
      <c r="J575" s="78"/>
      <c r="K575" s="64">
        <f t="shared" ref="K575:K577" si="1303">J575-L575</f>
        <v>0</v>
      </c>
      <c r="L575" s="79"/>
      <c r="M575" s="78"/>
      <c r="N575" s="64">
        <f t="shared" ref="N575:N577" si="1304">M575-O575</f>
        <v>0</v>
      </c>
      <c r="O575" s="79"/>
      <c r="P575" s="78"/>
      <c r="Q575" s="64">
        <f t="shared" ref="Q575:Q576" si="1305">SUM(P575)</f>
        <v>0</v>
      </c>
      <c r="R575" s="79"/>
      <c r="S575" s="78"/>
      <c r="T575" s="64">
        <f t="shared" ref="T575:T581" si="1306">S575-U575</f>
        <v>0</v>
      </c>
      <c r="U575" s="79"/>
      <c r="V575" s="78"/>
      <c r="W575" s="64">
        <f t="shared" ref="W575:W581" si="1307">V575-X575</f>
        <v>0</v>
      </c>
      <c r="X575" s="93"/>
      <c r="Y575" s="78"/>
      <c r="Z575" s="64">
        <f t="shared" ref="Z575:Z576" si="1308">Y575-AA575</f>
        <v>0</v>
      </c>
      <c r="AA575" s="79"/>
      <c r="AB575" s="78"/>
      <c r="AC575" s="64">
        <f t="shared" ref="AC575:AC576" si="1309">AB575-AD575</f>
        <v>0</v>
      </c>
      <c r="AD575" s="79"/>
      <c r="AE575" s="78"/>
      <c r="AF575" s="64">
        <f t="shared" ref="AF575:AF577" si="1310">AE575-AG575</f>
        <v>0</v>
      </c>
      <c r="AG575" s="79"/>
      <c r="AH575" s="78"/>
      <c r="AI575" s="64">
        <f t="shared" ref="AI575:AI577" si="1311">AH575-AJ575</f>
        <v>0</v>
      </c>
      <c r="AJ575" s="79"/>
      <c r="AK575" s="78"/>
      <c r="AL575" s="64">
        <f t="shared" ref="AL575:AL577" si="1312">AK575-AM575</f>
        <v>0</v>
      </c>
      <c r="AM575" s="79"/>
      <c r="AN575" s="78"/>
      <c r="AO575" s="64">
        <f t="shared" ref="AO575:AO577" si="1313">AN575-AP575</f>
        <v>0</v>
      </c>
      <c r="AP575" s="79"/>
      <c r="AQ575" s="78"/>
      <c r="AR575" s="64">
        <f t="shared" ref="AR575:AR577" si="1314">AQ575-AS575</f>
        <v>0</v>
      </c>
      <c r="AS575" s="79"/>
      <c r="AT575" s="78"/>
      <c r="AU575" s="64">
        <f t="shared" ref="AU575:AU577" si="1315">AT575-AV575</f>
        <v>0</v>
      </c>
      <c r="AV575" s="79"/>
      <c r="AW575" s="78"/>
      <c r="AX575" s="64">
        <f t="shared" ref="AX575:AX577" si="1316">AW575-AY575</f>
        <v>0</v>
      </c>
      <c r="AY575" s="79"/>
      <c r="AZ575" s="76"/>
      <c r="BA575" s="66" t="s">
        <v>34</v>
      </c>
    </row>
    <row r="576" spans="1:53">
      <c r="A576" s="627"/>
      <c r="B576" s="611"/>
      <c r="C576" s="613"/>
      <c r="D576" s="625"/>
      <c r="E576" s="629"/>
      <c r="F576" s="75" t="s">
        <v>35</v>
      </c>
      <c r="G576" s="78"/>
      <c r="H576" s="64">
        <f t="shared" si="1302"/>
        <v>0</v>
      </c>
      <c r="I576" s="79"/>
      <c r="J576" s="78"/>
      <c r="K576" s="64">
        <f t="shared" si="1303"/>
        <v>0</v>
      </c>
      <c r="L576" s="79"/>
      <c r="M576" s="78"/>
      <c r="N576" s="64">
        <f t="shared" si="1304"/>
        <v>0</v>
      </c>
      <c r="O576" s="79"/>
      <c r="P576" s="78"/>
      <c r="Q576" s="64">
        <f t="shared" si="1305"/>
        <v>0</v>
      </c>
      <c r="R576" s="79"/>
      <c r="S576" s="78"/>
      <c r="T576" s="64">
        <f t="shared" si="1306"/>
        <v>0</v>
      </c>
      <c r="U576" s="79"/>
      <c r="V576" s="78"/>
      <c r="W576" s="64">
        <f t="shared" si="1307"/>
        <v>0</v>
      </c>
      <c r="X576" s="93"/>
      <c r="Y576" s="78"/>
      <c r="Z576" s="64">
        <f t="shared" si="1308"/>
        <v>0</v>
      </c>
      <c r="AA576" s="79"/>
      <c r="AB576" s="78"/>
      <c r="AC576" s="64">
        <f t="shared" si="1309"/>
        <v>0</v>
      </c>
      <c r="AD576" s="79"/>
      <c r="AE576" s="78"/>
      <c r="AF576" s="64">
        <f t="shared" si="1310"/>
        <v>0</v>
      </c>
      <c r="AG576" s="79"/>
      <c r="AH576" s="78"/>
      <c r="AI576" s="64">
        <f t="shared" si="1311"/>
        <v>0</v>
      </c>
      <c r="AJ576" s="79"/>
      <c r="AK576" s="78"/>
      <c r="AL576" s="64">
        <f t="shared" si="1312"/>
        <v>0</v>
      </c>
      <c r="AM576" s="79"/>
      <c r="AN576" s="78"/>
      <c r="AO576" s="64">
        <f t="shared" si="1313"/>
        <v>0</v>
      </c>
      <c r="AP576" s="79"/>
      <c r="AQ576" s="78"/>
      <c r="AR576" s="64">
        <f t="shared" si="1314"/>
        <v>0</v>
      </c>
      <c r="AS576" s="79"/>
      <c r="AT576" s="78"/>
      <c r="AU576" s="64">
        <f t="shared" si="1315"/>
        <v>0</v>
      </c>
      <c r="AV576" s="79"/>
      <c r="AW576" s="78"/>
      <c r="AX576" s="64">
        <f t="shared" si="1316"/>
        <v>0</v>
      </c>
      <c r="AY576" s="79"/>
      <c r="AZ576" s="76"/>
      <c r="BA576" s="67">
        <f>SUM(G575:G581,J575:J581,M575:M581,P575:P581,S575:S581,V575:V581,Y575:Y581,AB575:AB581,AE575:AE581,AH575:AH581,AK575:AK581,AZ575:AZ581,AN575:AN581,AQ575:AQ581)</f>
        <v>350000</v>
      </c>
    </row>
    <row r="577" spans="1:53">
      <c r="A577" s="627"/>
      <c r="B577" s="611"/>
      <c r="C577" s="613"/>
      <c r="D577" s="625"/>
      <c r="E577" s="629"/>
      <c r="F577" s="75" t="s">
        <v>36</v>
      </c>
      <c r="G577" s="78"/>
      <c r="H577" s="64">
        <f t="shared" si="1302"/>
        <v>0</v>
      </c>
      <c r="I577" s="79"/>
      <c r="J577" s="78"/>
      <c r="K577" s="64">
        <f t="shared" si="1303"/>
        <v>0</v>
      </c>
      <c r="L577" s="79"/>
      <c r="M577" s="78"/>
      <c r="N577" s="64">
        <f t="shared" si="1304"/>
        <v>0</v>
      </c>
      <c r="O577" s="79"/>
      <c r="P577" s="78"/>
      <c r="Q577" s="64">
        <f>SUM(P577)</f>
        <v>0</v>
      </c>
      <c r="R577" s="79"/>
      <c r="S577" s="78"/>
      <c r="T577" s="64">
        <f t="shared" si="1306"/>
        <v>0</v>
      </c>
      <c r="U577" s="79"/>
      <c r="V577" s="78"/>
      <c r="W577" s="64">
        <f t="shared" si="1307"/>
        <v>0</v>
      </c>
      <c r="X577" s="93"/>
      <c r="Y577" s="145"/>
      <c r="Z577" s="146">
        <f>Y577-AA577</f>
        <v>0</v>
      </c>
      <c r="AA577" s="176"/>
      <c r="AB577" s="131"/>
      <c r="AC577" s="64">
        <f>AB577-AD577</f>
        <v>0</v>
      </c>
      <c r="AD577" s="79"/>
      <c r="AE577" s="131">
        <v>350000</v>
      </c>
      <c r="AF577" s="132">
        <f t="shared" si="1310"/>
        <v>0</v>
      </c>
      <c r="AG577" s="79">
        <v>350000</v>
      </c>
      <c r="AH577" s="78"/>
      <c r="AI577" s="64">
        <f t="shared" si="1311"/>
        <v>0</v>
      </c>
      <c r="AJ577" s="79"/>
      <c r="AK577" s="78"/>
      <c r="AL577" s="64">
        <f t="shared" si="1312"/>
        <v>0</v>
      </c>
      <c r="AM577" s="79"/>
      <c r="AN577" s="78"/>
      <c r="AO577" s="64">
        <f t="shared" si="1313"/>
        <v>0</v>
      </c>
      <c r="AP577" s="79"/>
      <c r="AQ577" s="78"/>
      <c r="AR577" s="64">
        <f t="shared" si="1314"/>
        <v>0</v>
      </c>
      <c r="AS577" s="79"/>
      <c r="AT577" s="78"/>
      <c r="AU577" s="64">
        <f t="shared" si="1315"/>
        <v>0</v>
      </c>
      <c r="AV577" s="79"/>
      <c r="AW577" s="78"/>
      <c r="AX577" s="64">
        <f t="shared" si="1316"/>
        <v>0</v>
      </c>
      <c r="AY577" s="79"/>
      <c r="AZ577" s="76"/>
      <c r="BA577" s="68" t="s">
        <v>37</v>
      </c>
    </row>
    <row r="578" spans="1:53">
      <c r="A578" s="627"/>
      <c r="B578" s="611"/>
      <c r="C578" s="613"/>
      <c r="D578" s="625"/>
      <c r="E578" s="629"/>
      <c r="F578" s="75" t="s">
        <v>281</v>
      </c>
      <c r="G578" s="78"/>
      <c r="H578" s="64"/>
      <c r="I578" s="79"/>
      <c r="J578" s="78"/>
      <c r="K578" s="64"/>
      <c r="L578" s="79"/>
      <c r="M578" s="78"/>
      <c r="N578" s="64"/>
      <c r="O578" s="79"/>
      <c r="P578" s="78"/>
      <c r="Q578" s="64"/>
      <c r="R578" s="79"/>
      <c r="S578" s="131"/>
      <c r="T578" s="132">
        <f t="shared" si="1306"/>
        <v>0</v>
      </c>
      <c r="U578" s="133"/>
      <c r="V578" s="78"/>
      <c r="W578" s="64">
        <f t="shared" si="1307"/>
        <v>0</v>
      </c>
      <c r="X578" s="93"/>
      <c r="Y578" s="78"/>
      <c r="Z578" s="64"/>
      <c r="AA578" s="79"/>
      <c r="AB578" s="78"/>
      <c r="AC578" s="64"/>
      <c r="AD578" s="79"/>
      <c r="AE578" s="78"/>
      <c r="AF578" s="64"/>
      <c r="AG578" s="79"/>
      <c r="AH578" s="78"/>
      <c r="AI578" s="64"/>
      <c r="AJ578" s="79"/>
      <c r="AK578" s="78"/>
      <c r="AL578" s="64"/>
      <c r="AM578" s="79"/>
      <c r="AN578" s="78"/>
      <c r="AO578" s="64"/>
      <c r="AP578" s="79"/>
      <c r="AQ578" s="78"/>
      <c r="AR578" s="64"/>
      <c r="AS578" s="79"/>
      <c r="AT578" s="78"/>
      <c r="AU578" s="64"/>
      <c r="AV578" s="79"/>
      <c r="AW578" s="78"/>
      <c r="AX578" s="64"/>
      <c r="AY578" s="79"/>
      <c r="AZ578" s="76"/>
      <c r="BA578" s="68"/>
    </row>
    <row r="579" spans="1:53">
      <c r="A579" s="627"/>
      <c r="B579" s="611"/>
      <c r="C579" s="613"/>
      <c r="D579" s="625"/>
      <c r="E579" s="629"/>
      <c r="F579" s="75" t="s">
        <v>38</v>
      </c>
      <c r="G579" s="78"/>
      <c r="H579" s="64">
        <f t="shared" ref="H579:H581" si="1317">G579-I579</f>
        <v>0</v>
      </c>
      <c r="I579" s="79"/>
      <c r="J579" s="78"/>
      <c r="K579" s="64">
        <f t="shared" ref="K579:K581" si="1318">J579-L579</f>
        <v>0</v>
      </c>
      <c r="L579" s="79"/>
      <c r="M579" s="78"/>
      <c r="N579" s="64">
        <f t="shared" ref="N579:N581" si="1319">M579-O579</f>
        <v>0</v>
      </c>
      <c r="O579" s="79"/>
      <c r="P579" s="78"/>
      <c r="Q579" s="64">
        <f t="shared" ref="Q579:Q581" si="1320">SUM(P579)</f>
        <v>0</v>
      </c>
      <c r="R579" s="79"/>
      <c r="S579" s="78"/>
      <c r="T579" s="64">
        <f t="shared" si="1306"/>
        <v>0</v>
      </c>
      <c r="U579" s="79"/>
      <c r="V579" s="78"/>
      <c r="W579" s="64">
        <f t="shared" si="1307"/>
        <v>0</v>
      </c>
      <c r="X579" s="93"/>
      <c r="Y579" s="78"/>
      <c r="Z579" s="64">
        <f t="shared" ref="Z579:Z581" si="1321">Y579-AA579</f>
        <v>0</v>
      </c>
      <c r="AA579" s="79"/>
      <c r="AB579" s="78"/>
      <c r="AC579" s="64">
        <f t="shared" ref="AC579:AC581" si="1322">AB579-AD579</f>
        <v>0</v>
      </c>
      <c r="AD579" s="79"/>
      <c r="AE579" s="78"/>
      <c r="AF579" s="64">
        <f t="shared" ref="AF579:AF581" si="1323">AE579-AG579</f>
        <v>0</v>
      </c>
      <c r="AG579" s="79"/>
      <c r="AH579" s="78"/>
      <c r="AI579" s="64">
        <f t="shared" ref="AI579:AI581" si="1324">AH579-AJ579</f>
        <v>0</v>
      </c>
      <c r="AJ579" s="79"/>
      <c r="AK579" s="78"/>
      <c r="AL579" s="64">
        <f t="shared" ref="AL579:AL581" si="1325">AK579-AM579</f>
        <v>0</v>
      </c>
      <c r="AM579" s="79"/>
      <c r="AN579" s="78"/>
      <c r="AO579" s="64">
        <f t="shared" ref="AO579:AO581" si="1326">AN579-AP579</f>
        <v>0</v>
      </c>
      <c r="AP579" s="79"/>
      <c r="AQ579" s="78"/>
      <c r="AR579" s="64">
        <f t="shared" ref="AR579:AR581" si="1327">AQ579-AS579</f>
        <v>0</v>
      </c>
      <c r="AS579" s="79"/>
      <c r="AT579" s="78"/>
      <c r="AU579" s="64">
        <f t="shared" ref="AU579:AU581" si="1328">AT579-AV579</f>
        <v>0</v>
      </c>
      <c r="AV579" s="79"/>
      <c r="AW579" s="78"/>
      <c r="AX579" s="64">
        <f t="shared" ref="AX579:AX581" si="1329">AW579-AY579</f>
        <v>0</v>
      </c>
      <c r="AY579" s="79"/>
      <c r="AZ579" s="76"/>
      <c r="BA579" s="67">
        <f>SUM(H575:H581,K575:K581,N575:N581,Q575:Q581,T575:T581,W575:W581,Z575:Z581,AC575:AC581,AF575:AF581,AI575:AI581,AL575:AL581,AO575:AO581,AR575:AR581)</f>
        <v>0</v>
      </c>
    </row>
    <row r="580" spans="1:53">
      <c r="A580" s="627"/>
      <c r="B580" s="611"/>
      <c r="C580" s="613"/>
      <c r="D580" s="625"/>
      <c r="E580" s="629"/>
      <c r="F580" s="75" t="s">
        <v>39</v>
      </c>
      <c r="G580" s="78"/>
      <c r="H580" s="64">
        <f t="shared" si="1317"/>
        <v>0</v>
      </c>
      <c r="I580" s="79"/>
      <c r="J580" s="78"/>
      <c r="K580" s="64">
        <f t="shared" si="1318"/>
        <v>0</v>
      </c>
      <c r="L580" s="79"/>
      <c r="M580" s="78"/>
      <c r="N580" s="64">
        <f t="shared" si="1319"/>
        <v>0</v>
      </c>
      <c r="O580" s="79"/>
      <c r="P580" s="78"/>
      <c r="Q580" s="64">
        <f t="shared" si="1320"/>
        <v>0</v>
      </c>
      <c r="R580" s="79"/>
      <c r="S580" s="78"/>
      <c r="T580" s="64">
        <f t="shared" si="1306"/>
        <v>0</v>
      </c>
      <c r="U580" s="79"/>
      <c r="V580" s="78"/>
      <c r="W580" s="64">
        <f t="shared" si="1307"/>
        <v>0</v>
      </c>
      <c r="X580" s="93"/>
      <c r="Y580" s="78"/>
      <c r="Z580" s="64">
        <f t="shared" si="1321"/>
        <v>0</v>
      </c>
      <c r="AA580" s="93"/>
      <c r="AB580" s="145"/>
      <c r="AC580" s="146">
        <f t="shared" si="1322"/>
        <v>0</v>
      </c>
      <c r="AD580" s="79"/>
      <c r="AE580" s="78"/>
      <c r="AF580" s="64">
        <f t="shared" si="1323"/>
        <v>0</v>
      </c>
      <c r="AG580" s="79"/>
      <c r="AH580" s="131"/>
      <c r="AI580" s="132">
        <f t="shared" si="1324"/>
        <v>0</v>
      </c>
      <c r="AJ580" s="79"/>
      <c r="AK580" s="78"/>
      <c r="AL580" s="64">
        <f t="shared" si="1325"/>
        <v>0</v>
      </c>
      <c r="AM580" s="79"/>
      <c r="AN580" s="78"/>
      <c r="AO580" s="64">
        <f t="shared" si="1326"/>
        <v>0</v>
      </c>
      <c r="AP580" s="79"/>
      <c r="AQ580" s="78"/>
      <c r="AR580" s="64">
        <f t="shared" si="1327"/>
        <v>0</v>
      </c>
      <c r="AS580" s="79"/>
      <c r="AT580" s="78"/>
      <c r="AU580" s="64">
        <f t="shared" si="1328"/>
        <v>0</v>
      </c>
      <c r="AV580" s="79"/>
      <c r="AW580" s="78"/>
      <c r="AX580" s="64">
        <f t="shared" si="1329"/>
        <v>0</v>
      </c>
      <c r="AY580" s="79"/>
      <c r="AZ580" s="76"/>
      <c r="BA580" s="68" t="s">
        <v>40</v>
      </c>
    </row>
    <row r="581" spans="1:53">
      <c r="A581" s="738"/>
      <c r="B581" s="734"/>
      <c r="C581" s="735"/>
      <c r="D581" s="739"/>
      <c r="E581" s="740"/>
      <c r="F581" s="75" t="s">
        <v>42</v>
      </c>
      <c r="G581" s="78"/>
      <c r="H581" s="64">
        <f t="shared" si="1317"/>
        <v>0</v>
      </c>
      <c r="I581" s="79"/>
      <c r="J581" s="78"/>
      <c r="K581" s="64">
        <f t="shared" si="1318"/>
        <v>0</v>
      </c>
      <c r="L581" s="79"/>
      <c r="M581" s="78"/>
      <c r="N581" s="64">
        <f t="shared" si="1319"/>
        <v>0</v>
      </c>
      <c r="O581" s="79"/>
      <c r="P581" s="78"/>
      <c r="Q581" s="64">
        <f t="shared" si="1320"/>
        <v>0</v>
      </c>
      <c r="R581" s="79"/>
      <c r="S581" s="78"/>
      <c r="T581" s="64">
        <f t="shared" si="1306"/>
        <v>0</v>
      </c>
      <c r="U581" s="79"/>
      <c r="V581" s="78"/>
      <c r="W581" s="64">
        <f t="shared" si="1307"/>
        <v>0</v>
      </c>
      <c r="X581" s="93"/>
      <c r="Y581" s="78"/>
      <c r="Z581" s="64">
        <f t="shared" si="1321"/>
        <v>0</v>
      </c>
      <c r="AA581" s="93"/>
      <c r="AB581" s="145"/>
      <c r="AC581" s="146">
        <f t="shared" si="1322"/>
        <v>0</v>
      </c>
      <c r="AD581" s="79"/>
      <c r="AE581" s="78"/>
      <c r="AF581" s="64">
        <f t="shared" si="1323"/>
        <v>0</v>
      </c>
      <c r="AG581" s="79"/>
      <c r="AH581" s="131"/>
      <c r="AI581" s="132">
        <f t="shared" si="1324"/>
        <v>0</v>
      </c>
      <c r="AJ581" s="79"/>
      <c r="AK581" s="78"/>
      <c r="AL581" s="64">
        <f t="shared" si="1325"/>
        <v>0</v>
      </c>
      <c r="AM581" s="79"/>
      <c r="AN581" s="78"/>
      <c r="AO581" s="64">
        <f t="shared" si="1326"/>
        <v>0</v>
      </c>
      <c r="AP581" s="79"/>
      <c r="AQ581" s="78"/>
      <c r="AR581" s="64">
        <f t="shared" si="1327"/>
        <v>0</v>
      </c>
      <c r="AS581" s="79"/>
      <c r="AT581" s="78"/>
      <c r="AU581" s="64">
        <f t="shared" si="1328"/>
        <v>0</v>
      </c>
      <c r="AV581" s="79"/>
      <c r="AW581" s="78"/>
      <c r="AX581" s="64">
        <f t="shared" si="1329"/>
        <v>0</v>
      </c>
      <c r="AY581" s="79"/>
      <c r="AZ581" s="76"/>
      <c r="BA581" s="67">
        <f>SUM(I575:I581,L575:L581,O575:O581,R575:R581,U575:U581,X575:X581,AA575:AA581,AD575:AD581,AG575:AG581,AM575:AM581,AP575:AP581,AS575:AS581)</f>
        <v>350000</v>
      </c>
    </row>
    <row r="582" spans="1:53" ht="11.25" customHeight="1">
      <c r="A582" s="444" t="s">
        <v>24</v>
      </c>
      <c r="B582" s="446" t="s">
        <v>20</v>
      </c>
      <c r="C582" s="446" t="s">
        <v>21</v>
      </c>
      <c r="D582" s="446" t="s">
        <v>212</v>
      </c>
      <c r="E582" s="446" t="s">
        <v>23</v>
      </c>
      <c r="F582" s="448" t="s">
        <v>25</v>
      </c>
      <c r="G582" s="433" t="s">
        <v>26</v>
      </c>
      <c r="H582" s="435" t="s">
        <v>27</v>
      </c>
      <c r="I582" s="437" t="s">
        <v>28</v>
      </c>
      <c r="J582" s="433" t="s">
        <v>26</v>
      </c>
      <c r="K582" s="435" t="s">
        <v>27</v>
      </c>
      <c r="L582" s="437" t="s">
        <v>28</v>
      </c>
      <c r="M582" s="433" t="s">
        <v>26</v>
      </c>
      <c r="N582" s="435" t="s">
        <v>27</v>
      </c>
      <c r="O582" s="437" t="s">
        <v>28</v>
      </c>
      <c r="P582" s="433" t="s">
        <v>26</v>
      </c>
      <c r="Q582" s="435" t="s">
        <v>27</v>
      </c>
      <c r="R582" s="437" t="s">
        <v>28</v>
      </c>
      <c r="S582" s="433" t="s">
        <v>26</v>
      </c>
      <c r="T582" s="435" t="s">
        <v>27</v>
      </c>
      <c r="U582" s="437" t="s">
        <v>28</v>
      </c>
      <c r="V582" s="433" t="s">
        <v>26</v>
      </c>
      <c r="W582" s="435" t="s">
        <v>27</v>
      </c>
      <c r="X582" s="437" t="s">
        <v>28</v>
      </c>
      <c r="Y582" s="433" t="s">
        <v>26</v>
      </c>
      <c r="Z582" s="435" t="s">
        <v>27</v>
      </c>
      <c r="AA582" s="437" t="s">
        <v>28</v>
      </c>
      <c r="AB582" s="433" t="s">
        <v>26</v>
      </c>
      <c r="AC582" s="435" t="s">
        <v>27</v>
      </c>
      <c r="AD582" s="437" t="s">
        <v>28</v>
      </c>
      <c r="AE582" s="433" t="s">
        <v>26</v>
      </c>
      <c r="AF582" s="435" t="s">
        <v>27</v>
      </c>
      <c r="AG582" s="437" t="s">
        <v>28</v>
      </c>
      <c r="AH582" s="433" t="s">
        <v>26</v>
      </c>
      <c r="AI582" s="435" t="s">
        <v>27</v>
      </c>
      <c r="AJ582" s="437" t="s">
        <v>28</v>
      </c>
      <c r="AK582" s="433" t="s">
        <v>26</v>
      </c>
      <c r="AL582" s="435" t="s">
        <v>27</v>
      </c>
      <c r="AM582" s="437" t="s">
        <v>28</v>
      </c>
      <c r="AN582" s="433" t="s">
        <v>26</v>
      </c>
      <c r="AO582" s="435" t="s">
        <v>27</v>
      </c>
      <c r="AP582" s="437" t="s">
        <v>28</v>
      </c>
      <c r="AQ582" s="433" t="s">
        <v>26</v>
      </c>
      <c r="AR582" s="435" t="s">
        <v>27</v>
      </c>
      <c r="AS582" s="437" t="s">
        <v>28</v>
      </c>
      <c r="AT582" s="433" t="s">
        <v>26</v>
      </c>
      <c r="AU582" s="435" t="s">
        <v>27</v>
      </c>
      <c r="AV582" s="437" t="s">
        <v>28</v>
      </c>
      <c r="AW582" s="433" t="s">
        <v>26</v>
      </c>
      <c r="AX582" s="435" t="s">
        <v>27</v>
      </c>
      <c r="AY582" s="437" t="s">
        <v>28</v>
      </c>
      <c r="AZ582" s="433" t="s">
        <v>26</v>
      </c>
      <c r="BA582" s="439" t="s">
        <v>29</v>
      </c>
    </row>
    <row r="583" spans="1:53" ht="14.45" customHeight="1">
      <c r="A583" s="626" t="s">
        <v>516</v>
      </c>
      <c r="B583" s="610" t="s">
        <v>517</v>
      </c>
      <c r="C583" s="612">
        <v>2982</v>
      </c>
      <c r="D583" s="624" t="s">
        <v>518</v>
      </c>
      <c r="E583" s="628" t="s">
        <v>519</v>
      </c>
      <c r="F583" s="75" t="s">
        <v>33</v>
      </c>
      <c r="G583" s="78"/>
      <c r="H583" s="64">
        <f t="shared" ref="H583:H589" si="1330">G583-I583</f>
        <v>0</v>
      </c>
      <c r="I583" s="79"/>
      <c r="J583" s="78"/>
      <c r="K583" s="64">
        <f t="shared" ref="K583:K589" si="1331">J583-L583</f>
        <v>0</v>
      </c>
      <c r="L583" s="79"/>
      <c r="M583" s="78"/>
      <c r="N583" s="64">
        <f t="shared" ref="N583:N589" si="1332">M583-O583</f>
        <v>0</v>
      </c>
      <c r="O583" s="79"/>
      <c r="P583" s="78"/>
      <c r="Q583" s="64">
        <f t="shared" ref="Q583:Q584" si="1333">SUM(P583)</f>
        <v>0</v>
      </c>
      <c r="R583" s="79"/>
      <c r="S583" s="78"/>
      <c r="T583" s="64">
        <f t="shared" ref="T583:T589" si="1334">S583-U583</f>
        <v>0</v>
      </c>
      <c r="U583" s="79"/>
      <c r="V583" s="78"/>
      <c r="W583" s="64">
        <f t="shared" ref="W583:W589" si="1335">V583-X583</f>
        <v>0</v>
      </c>
      <c r="X583" s="93"/>
      <c r="Y583" s="78"/>
      <c r="Z583" s="64">
        <f t="shared" ref="Z583:Z589" si="1336">Y583-AA583</f>
        <v>0</v>
      </c>
      <c r="AA583" s="79"/>
      <c r="AB583" s="78"/>
      <c r="AC583" s="64">
        <f t="shared" ref="AC583:AC589" si="1337">AB583-AD583</f>
        <v>0</v>
      </c>
      <c r="AD583" s="79"/>
      <c r="AE583" s="78"/>
      <c r="AF583" s="64">
        <f t="shared" ref="AF583:AF589" si="1338">AE583-AG583</f>
        <v>0</v>
      </c>
      <c r="AG583" s="79"/>
      <c r="AH583" s="78"/>
      <c r="AI583" s="64">
        <f t="shared" ref="AI583:AI585" si="1339">AH583-AJ583</f>
        <v>0</v>
      </c>
      <c r="AJ583" s="79"/>
      <c r="AK583" s="78"/>
      <c r="AL583" s="64">
        <f t="shared" ref="AL583:AL585" si="1340">AK583-AM583</f>
        <v>0</v>
      </c>
      <c r="AM583" s="79"/>
      <c r="AN583" s="78"/>
      <c r="AO583" s="64">
        <f t="shared" ref="AO583:AO585" si="1341">AN583-AP583</f>
        <v>0</v>
      </c>
      <c r="AP583" s="79"/>
      <c r="AQ583" s="78"/>
      <c r="AR583" s="64">
        <f t="shared" ref="AR583:AR585" si="1342">AQ583-AS583</f>
        <v>0</v>
      </c>
      <c r="AS583" s="79"/>
      <c r="AT583" s="78"/>
      <c r="AU583" s="64">
        <f t="shared" ref="AU583:AU585" si="1343">AT583-AV583</f>
        <v>0</v>
      </c>
      <c r="AV583" s="79"/>
      <c r="AW583" s="78"/>
      <c r="AX583" s="64">
        <f t="shared" ref="AX583:AX585" si="1344">AW583-AY583</f>
        <v>0</v>
      </c>
      <c r="AY583" s="79"/>
      <c r="AZ583" s="76"/>
      <c r="BA583" s="66" t="s">
        <v>34</v>
      </c>
    </row>
    <row r="584" spans="1:53" ht="13.5" customHeight="1">
      <c r="A584" s="627"/>
      <c r="B584" s="611"/>
      <c r="C584" s="613"/>
      <c r="D584" s="625"/>
      <c r="E584" s="629"/>
      <c r="F584" s="75" t="s">
        <v>35</v>
      </c>
      <c r="G584" s="78"/>
      <c r="H584" s="64">
        <f t="shared" si="1330"/>
        <v>0</v>
      </c>
      <c r="I584" s="79"/>
      <c r="J584" s="78"/>
      <c r="K584" s="64">
        <f t="shared" si="1331"/>
        <v>0</v>
      </c>
      <c r="L584" s="79"/>
      <c r="M584" s="78"/>
      <c r="N584" s="64">
        <f t="shared" si="1332"/>
        <v>0</v>
      </c>
      <c r="O584" s="79"/>
      <c r="P584" s="78"/>
      <c r="Q584" s="64">
        <f t="shared" si="1333"/>
        <v>0</v>
      </c>
      <c r="R584" s="79"/>
      <c r="S584" s="78"/>
      <c r="T584" s="64">
        <f t="shared" si="1334"/>
        <v>0</v>
      </c>
      <c r="U584" s="79"/>
      <c r="V584" s="78"/>
      <c r="W584" s="64">
        <f t="shared" si="1335"/>
        <v>0</v>
      </c>
      <c r="X584" s="93"/>
      <c r="Y584" s="78"/>
      <c r="Z584" s="64">
        <f t="shared" si="1336"/>
        <v>0</v>
      </c>
      <c r="AA584" s="79"/>
      <c r="AB584" s="78"/>
      <c r="AC584" s="64">
        <f t="shared" si="1337"/>
        <v>0</v>
      </c>
      <c r="AD584" s="79"/>
      <c r="AE584" s="78"/>
      <c r="AF584" s="64">
        <f t="shared" si="1338"/>
        <v>0</v>
      </c>
      <c r="AG584" s="79"/>
      <c r="AH584" s="78"/>
      <c r="AI584" s="64">
        <f t="shared" si="1339"/>
        <v>0</v>
      </c>
      <c r="AJ584" s="79"/>
      <c r="AK584" s="78"/>
      <c r="AL584" s="64">
        <f t="shared" si="1340"/>
        <v>0</v>
      </c>
      <c r="AM584" s="79"/>
      <c r="AN584" s="78"/>
      <c r="AO584" s="64">
        <f t="shared" si="1341"/>
        <v>0</v>
      </c>
      <c r="AP584" s="79"/>
      <c r="AQ584" s="78"/>
      <c r="AR584" s="64">
        <f t="shared" si="1342"/>
        <v>0</v>
      </c>
      <c r="AS584" s="79"/>
      <c r="AT584" s="78"/>
      <c r="AU584" s="64">
        <f t="shared" si="1343"/>
        <v>0</v>
      </c>
      <c r="AV584" s="79"/>
      <c r="AW584" s="78"/>
      <c r="AX584" s="64">
        <f t="shared" si="1344"/>
        <v>0</v>
      </c>
      <c r="AY584" s="79"/>
      <c r="AZ584" s="76"/>
      <c r="BA584" s="67">
        <f>SUM(G583:G589,J583:J589,M583:M589,P583:P589,S583:S589,V583:V589,Y583:Y589,AB583:AB589,AE583:AE589,AH583:AH589,AK583:AK589,AZ583:AZ589,AN583:AN589,AQ583:AQ589)</f>
        <v>5136495</v>
      </c>
    </row>
    <row r="585" spans="1:53" ht="15.75" customHeight="1">
      <c r="A585" s="627"/>
      <c r="B585" s="611"/>
      <c r="C585" s="613"/>
      <c r="D585" s="625"/>
      <c r="E585" s="629"/>
      <c r="F585" s="75" t="s">
        <v>36</v>
      </c>
      <c r="G585" s="78"/>
      <c r="H585" s="64">
        <f t="shared" si="1330"/>
        <v>0</v>
      </c>
      <c r="I585" s="79"/>
      <c r="J585" s="78"/>
      <c r="K585" s="64">
        <f t="shared" si="1331"/>
        <v>0</v>
      </c>
      <c r="L585" s="79"/>
      <c r="M585" s="78"/>
      <c r="N585" s="64">
        <f t="shared" si="1332"/>
        <v>0</v>
      </c>
      <c r="O585" s="79"/>
      <c r="P585" s="78"/>
      <c r="Q585" s="64">
        <f>SUM(P585)</f>
        <v>0</v>
      </c>
      <c r="R585" s="79"/>
      <c r="S585" s="78"/>
      <c r="T585" s="64">
        <f t="shared" si="1334"/>
        <v>0</v>
      </c>
      <c r="U585" s="79"/>
      <c r="V585" s="78">
        <v>189220</v>
      </c>
      <c r="W585" s="64">
        <f t="shared" si="1335"/>
        <v>0</v>
      </c>
      <c r="X585" s="93">
        <v>189220</v>
      </c>
      <c r="Y585" s="145"/>
      <c r="Z585" s="146">
        <f>Y585-AA585</f>
        <v>0</v>
      </c>
      <c r="AA585" s="176"/>
      <c r="AB585" s="131"/>
      <c r="AC585" s="64">
        <f>AB585-AD585</f>
        <v>0</v>
      </c>
      <c r="AD585" s="79"/>
      <c r="AE585" s="131">
        <v>272800</v>
      </c>
      <c r="AF585" s="132">
        <f t="shared" si="1338"/>
        <v>0</v>
      </c>
      <c r="AG585" s="133">
        <v>272800</v>
      </c>
      <c r="AH585" s="78"/>
      <c r="AI585" s="64">
        <f t="shared" si="1339"/>
        <v>0</v>
      </c>
      <c r="AJ585" s="79"/>
      <c r="AK585" s="78"/>
      <c r="AL585" s="64">
        <f t="shared" si="1340"/>
        <v>0</v>
      </c>
      <c r="AM585" s="79"/>
      <c r="AN585" s="78"/>
      <c r="AO585" s="64">
        <f t="shared" si="1341"/>
        <v>0</v>
      </c>
      <c r="AP585" s="79"/>
      <c r="AQ585" s="78"/>
      <c r="AR585" s="64">
        <f t="shared" si="1342"/>
        <v>0</v>
      </c>
      <c r="AS585" s="79"/>
      <c r="AT585" s="78"/>
      <c r="AU585" s="64">
        <f t="shared" si="1343"/>
        <v>0</v>
      </c>
      <c r="AV585" s="79"/>
      <c r="AW585" s="78"/>
      <c r="AX585" s="64">
        <f t="shared" si="1344"/>
        <v>0</v>
      </c>
      <c r="AY585" s="79"/>
      <c r="AZ585" s="76"/>
      <c r="BA585" s="68" t="s">
        <v>37</v>
      </c>
    </row>
    <row r="586" spans="1:53" ht="15.75" customHeight="1">
      <c r="A586" s="627"/>
      <c r="B586" s="611"/>
      <c r="C586" s="613"/>
      <c r="D586" s="625"/>
      <c r="E586" s="629"/>
      <c r="F586" s="75" t="s">
        <v>281</v>
      </c>
      <c r="G586" s="78"/>
      <c r="H586" s="64"/>
      <c r="I586" s="79"/>
      <c r="J586" s="78"/>
      <c r="K586" s="64"/>
      <c r="L586" s="79"/>
      <c r="M586" s="78"/>
      <c r="N586" s="64"/>
      <c r="O586" s="79"/>
      <c r="P586" s="78"/>
      <c r="Q586" s="64"/>
      <c r="R586" s="79"/>
      <c r="S586" s="131"/>
      <c r="T586" s="132">
        <f t="shared" ref="T586" si="1345">S586-U586</f>
        <v>0</v>
      </c>
      <c r="U586" s="133"/>
      <c r="V586" s="78">
        <v>82475</v>
      </c>
      <c r="W586" s="64">
        <f t="shared" ref="W586" si="1346">V586-X586</f>
        <v>0</v>
      </c>
      <c r="X586" s="93">
        <v>82475</v>
      </c>
      <c r="Y586" s="78"/>
      <c r="Z586" s="64"/>
      <c r="AA586" s="79"/>
      <c r="AB586" s="78"/>
      <c r="AC586" s="64"/>
      <c r="AD586" s="79"/>
      <c r="AE586" s="78"/>
      <c r="AF586" s="64"/>
      <c r="AG586" s="79"/>
      <c r="AH586" s="78"/>
      <c r="AI586" s="64"/>
      <c r="AJ586" s="79"/>
      <c r="AK586" s="78"/>
      <c r="AL586" s="64"/>
      <c r="AM586" s="79"/>
      <c r="AN586" s="78"/>
      <c r="AO586" s="64"/>
      <c r="AP586" s="79"/>
      <c r="AQ586" s="78"/>
      <c r="AR586" s="64"/>
      <c r="AS586" s="79"/>
      <c r="AT586" s="78"/>
      <c r="AU586" s="64"/>
      <c r="AV586" s="79"/>
      <c r="AW586" s="78"/>
      <c r="AX586" s="64"/>
      <c r="AY586" s="79"/>
      <c r="AZ586" s="76"/>
      <c r="BA586" s="68"/>
    </row>
    <row r="587" spans="1:53" ht="13.5" customHeight="1">
      <c r="A587" s="627"/>
      <c r="B587" s="611"/>
      <c r="C587" s="613"/>
      <c r="D587" s="625"/>
      <c r="E587" s="629"/>
      <c r="F587" s="75" t="s">
        <v>38</v>
      </c>
      <c r="G587" s="78"/>
      <c r="H587" s="64">
        <f t="shared" si="1330"/>
        <v>0</v>
      </c>
      <c r="I587" s="79"/>
      <c r="J587" s="78"/>
      <c r="K587" s="64">
        <f t="shared" si="1331"/>
        <v>0</v>
      </c>
      <c r="L587" s="79"/>
      <c r="M587" s="78"/>
      <c r="N587" s="64">
        <f t="shared" si="1332"/>
        <v>0</v>
      </c>
      <c r="O587" s="79"/>
      <c r="P587" s="78"/>
      <c r="Q587" s="64">
        <f t="shared" ref="Q587:Q589" si="1347">SUM(P587)</f>
        <v>0</v>
      </c>
      <c r="R587" s="79"/>
      <c r="S587" s="78"/>
      <c r="T587" s="64">
        <f t="shared" si="1334"/>
        <v>0</v>
      </c>
      <c r="U587" s="79"/>
      <c r="V587" s="78"/>
      <c r="W587" s="64">
        <f t="shared" si="1335"/>
        <v>0</v>
      </c>
      <c r="X587" s="93"/>
      <c r="Y587" s="78"/>
      <c r="Z587" s="64">
        <f t="shared" si="1336"/>
        <v>0</v>
      </c>
      <c r="AA587" s="79"/>
      <c r="AB587" s="78"/>
      <c r="AC587" s="64">
        <f t="shared" si="1337"/>
        <v>0</v>
      </c>
      <c r="AD587" s="79"/>
      <c r="AE587" s="78"/>
      <c r="AF587" s="64">
        <f t="shared" si="1338"/>
        <v>0</v>
      </c>
      <c r="AG587" s="79"/>
      <c r="AH587" s="78"/>
      <c r="AI587" s="64">
        <f t="shared" ref="AI587:AI589" si="1348">AH587-AJ587</f>
        <v>0</v>
      </c>
      <c r="AJ587" s="79"/>
      <c r="AK587" s="78"/>
      <c r="AL587" s="64">
        <f t="shared" ref="AL587:AL589" si="1349">AK587-AM587</f>
        <v>0</v>
      </c>
      <c r="AM587" s="79"/>
      <c r="AN587" s="78"/>
      <c r="AO587" s="64">
        <f t="shared" ref="AO587:AO589" si="1350">AN587-AP587</f>
        <v>0</v>
      </c>
      <c r="AP587" s="79"/>
      <c r="AQ587" s="78"/>
      <c r="AR587" s="64">
        <f t="shared" ref="AR587:AR589" si="1351">AQ587-AS587</f>
        <v>0</v>
      </c>
      <c r="AS587" s="79"/>
      <c r="AT587" s="78"/>
      <c r="AU587" s="64">
        <f t="shared" ref="AU587:AU589" si="1352">AT587-AV587</f>
        <v>0</v>
      </c>
      <c r="AV587" s="79"/>
      <c r="AW587" s="78"/>
      <c r="AX587" s="64">
        <f t="shared" ref="AX587:AX589" si="1353">AW587-AY587</f>
        <v>0</v>
      </c>
      <c r="AY587" s="79"/>
      <c r="AZ587" s="76"/>
      <c r="BA587" s="67">
        <f>SUM(H583:H589,K583:K589,N583:N589,Q583:Q589,T583:T589,W583:W589,Z583:Z589,AC583:AC589,AF583:AF589,AI583:AI589,AL583:AL589,AO583:AO589,AR583:AR589)</f>
        <v>4592000</v>
      </c>
    </row>
    <row r="588" spans="1:53" ht="13.5" customHeight="1">
      <c r="A588" s="627"/>
      <c r="B588" s="611"/>
      <c r="C588" s="613"/>
      <c r="D588" s="625"/>
      <c r="E588" s="629"/>
      <c r="F588" s="75" t="s">
        <v>39</v>
      </c>
      <c r="G588" s="78"/>
      <c r="H588" s="64">
        <f t="shared" si="1330"/>
        <v>0</v>
      </c>
      <c r="I588" s="79"/>
      <c r="J588" s="78"/>
      <c r="K588" s="64">
        <f t="shared" si="1331"/>
        <v>0</v>
      </c>
      <c r="L588" s="79"/>
      <c r="M588" s="78"/>
      <c r="N588" s="64">
        <f t="shared" si="1332"/>
        <v>0</v>
      </c>
      <c r="O588" s="79"/>
      <c r="P588" s="78"/>
      <c r="Q588" s="64">
        <f t="shared" si="1347"/>
        <v>0</v>
      </c>
      <c r="R588" s="79"/>
      <c r="S588" s="78"/>
      <c r="T588" s="64">
        <f t="shared" si="1334"/>
        <v>0</v>
      </c>
      <c r="U588" s="79"/>
      <c r="V588" s="78"/>
      <c r="W588" s="64">
        <f t="shared" si="1335"/>
        <v>0</v>
      </c>
      <c r="X588" s="93"/>
      <c r="Y588" s="78"/>
      <c r="Z588" s="64">
        <f t="shared" si="1336"/>
        <v>0</v>
      </c>
      <c r="AA588" s="93"/>
      <c r="AB588" s="145"/>
      <c r="AC588" s="146">
        <f t="shared" si="1337"/>
        <v>0</v>
      </c>
      <c r="AD588" s="79"/>
      <c r="AE588" s="78"/>
      <c r="AF588" s="64">
        <f t="shared" si="1338"/>
        <v>0</v>
      </c>
      <c r="AG588" s="79"/>
      <c r="AH588" s="131"/>
      <c r="AI588" s="132">
        <f t="shared" si="1348"/>
        <v>0</v>
      </c>
      <c r="AJ588" s="79"/>
      <c r="AK588" s="415">
        <v>480000</v>
      </c>
      <c r="AL588" s="416">
        <f t="shared" si="1349"/>
        <v>480000</v>
      </c>
      <c r="AM588" s="417"/>
      <c r="AN588" s="78"/>
      <c r="AO588" s="64">
        <f t="shared" si="1350"/>
        <v>0</v>
      </c>
      <c r="AP588" s="79"/>
      <c r="AQ588" s="78"/>
      <c r="AR588" s="64">
        <f t="shared" si="1351"/>
        <v>0</v>
      </c>
      <c r="AS588" s="79"/>
      <c r="AT588" s="78"/>
      <c r="AU588" s="64">
        <f t="shared" si="1352"/>
        <v>0</v>
      </c>
      <c r="AV588" s="79"/>
      <c r="AW588" s="78"/>
      <c r="AX588" s="64">
        <f t="shared" si="1353"/>
        <v>0</v>
      </c>
      <c r="AY588" s="79"/>
      <c r="AZ588" s="76"/>
      <c r="BA588" s="68" t="s">
        <v>40</v>
      </c>
    </row>
    <row r="589" spans="1:53" ht="13.5" customHeight="1">
      <c r="A589" s="738"/>
      <c r="B589" s="734"/>
      <c r="C589" s="735"/>
      <c r="D589" s="739"/>
      <c r="E589" s="740"/>
      <c r="F589" s="75" t="s">
        <v>42</v>
      </c>
      <c r="G589" s="78"/>
      <c r="H589" s="64">
        <f t="shared" si="1330"/>
        <v>0</v>
      </c>
      <c r="I589" s="79"/>
      <c r="J589" s="78"/>
      <c r="K589" s="64">
        <f t="shared" si="1331"/>
        <v>0</v>
      </c>
      <c r="L589" s="79"/>
      <c r="M589" s="78"/>
      <c r="N589" s="64">
        <f t="shared" si="1332"/>
        <v>0</v>
      </c>
      <c r="O589" s="79"/>
      <c r="P589" s="78"/>
      <c r="Q589" s="64">
        <f t="shared" si="1347"/>
        <v>0</v>
      </c>
      <c r="R589" s="79"/>
      <c r="S589" s="78"/>
      <c r="T589" s="64">
        <f t="shared" si="1334"/>
        <v>0</v>
      </c>
      <c r="U589" s="79"/>
      <c r="V589" s="78"/>
      <c r="W589" s="64">
        <f t="shared" si="1335"/>
        <v>0</v>
      </c>
      <c r="X589" s="93"/>
      <c r="Y589" s="78"/>
      <c r="Z589" s="64">
        <f t="shared" si="1336"/>
        <v>0</v>
      </c>
      <c r="AA589" s="93"/>
      <c r="AB589" s="145"/>
      <c r="AC589" s="146">
        <f t="shared" si="1337"/>
        <v>0</v>
      </c>
      <c r="AD589" s="79"/>
      <c r="AE589" s="78"/>
      <c r="AF589" s="64">
        <f t="shared" si="1338"/>
        <v>0</v>
      </c>
      <c r="AG589" s="79"/>
      <c r="AH589" s="131"/>
      <c r="AI589" s="132">
        <f t="shared" si="1348"/>
        <v>0</v>
      </c>
      <c r="AJ589" s="79"/>
      <c r="AK589" s="415">
        <v>4112000</v>
      </c>
      <c r="AL589" s="416">
        <f t="shared" si="1349"/>
        <v>4112000</v>
      </c>
      <c r="AM589" s="417"/>
      <c r="AN589" s="78"/>
      <c r="AO589" s="64">
        <f t="shared" si="1350"/>
        <v>0</v>
      </c>
      <c r="AP589" s="79"/>
      <c r="AQ589" s="78"/>
      <c r="AR589" s="64">
        <f t="shared" si="1351"/>
        <v>0</v>
      </c>
      <c r="AS589" s="79"/>
      <c r="AT589" s="78"/>
      <c r="AU589" s="64">
        <f t="shared" si="1352"/>
        <v>0</v>
      </c>
      <c r="AV589" s="79"/>
      <c r="AW589" s="78"/>
      <c r="AX589" s="64">
        <f t="shared" si="1353"/>
        <v>0</v>
      </c>
      <c r="AY589" s="79"/>
      <c r="AZ589" s="76"/>
      <c r="BA589" s="67">
        <f>SUM(I583:I589,L583:L589,O583:O589,R583:R589,U583:U589,X583:X589,AA583:AA589,AD583:AD589,AG583:AG589,AM583:AM589,AP583:AP589,AS583:AS589)</f>
        <v>544495</v>
      </c>
    </row>
    <row r="590" spans="1:53" ht="15" customHeight="1">
      <c r="A590" s="477" t="s">
        <v>24</v>
      </c>
      <c r="B590" s="467" t="s">
        <v>20</v>
      </c>
      <c r="C590" s="467" t="s">
        <v>21</v>
      </c>
      <c r="D590" s="467" t="s">
        <v>212</v>
      </c>
      <c r="E590" s="467" t="s">
        <v>23</v>
      </c>
      <c r="F590" s="480" t="s">
        <v>25</v>
      </c>
      <c r="G590" s="459" t="s">
        <v>26</v>
      </c>
      <c r="H590" s="449" t="s">
        <v>27</v>
      </c>
      <c r="I590" s="451" t="s">
        <v>28</v>
      </c>
      <c r="J590" s="459" t="s">
        <v>26</v>
      </c>
      <c r="K590" s="449" t="s">
        <v>27</v>
      </c>
      <c r="L590" s="451" t="s">
        <v>28</v>
      </c>
      <c r="M590" s="459" t="s">
        <v>26</v>
      </c>
      <c r="N590" s="449" t="s">
        <v>27</v>
      </c>
      <c r="O590" s="451" t="s">
        <v>28</v>
      </c>
      <c r="P590" s="459" t="s">
        <v>26</v>
      </c>
      <c r="Q590" s="449" t="s">
        <v>27</v>
      </c>
      <c r="R590" s="451" t="s">
        <v>28</v>
      </c>
      <c r="S590" s="459" t="s">
        <v>26</v>
      </c>
      <c r="T590" s="449" t="s">
        <v>27</v>
      </c>
      <c r="U590" s="451" t="s">
        <v>28</v>
      </c>
      <c r="V590" s="459" t="s">
        <v>26</v>
      </c>
      <c r="W590" s="449" t="s">
        <v>27</v>
      </c>
      <c r="X590" s="473" t="s">
        <v>28</v>
      </c>
      <c r="Y590" s="459" t="s">
        <v>26</v>
      </c>
      <c r="Z590" s="449" t="s">
        <v>27</v>
      </c>
      <c r="AA590" s="451" t="s">
        <v>28</v>
      </c>
      <c r="AB590" s="459" t="s">
        <v>26</v>
      </c>
      <c r="AC590" s="449" t="s">
        <v>27</v>
      </c>
      <c r="AD590" s="451" t="s">
        <v>28</v>
      </c>
      <c r="AE590" s="459" t="s">
        <v>26</v>
      </c>
      <c r="AF590" s="449" t="s">
        <v>27</v>
      </c>
      <c r="AG590" s="451" t="s">
        <v>28</v>
      </c>
      <c r="AH590" s="459" t="s">
        <v>26</v>
      </c>
      <c r="AI590" s="449" t="s">
        <v>27</v>
      </c>
      <c r="AJ590" s="451" t="s">
        <v>28</v>
      </c>
      <c r="AK590" s="459" t="s">
        <v>26</v>
      </c>
      <c r="AL590" s="449" t="s">
        <v>27</v>
      </c>
      <c r="AM590" s="451" t="s">
        <v>28</v>
      </c>
      <c r="AN590" s="459" t="s">
        <v>26</v>
      </c>
      <c r="AO590" s="449" t="s">
        <v>27</v>
      </c>
      <c r="AP590" s="451" t="s">
        <v>28</v>
      </c>
      <c r="AQ590" s="459" t="s">
        <v>26</v>
      </c>
      <c r="AR590" s="449" t="s">
        <v>27</v>
      </c>
      <c r="AS590" s="451" t="s">
        <v>28</v>
      </c>
      <c r="AT590" s="459" t="s">
        <v>26</v>
      </c>
      <c r="AU590" s="449" t="s">
        <v>27</v>
      </c>
      <c r="AV590" s="451" t="s">
        <v>28</v>
      </c>
      <c r="AW590" s="459" t="s">
        <v>26</v>
      </c>
      <c r="AX590" s="449" t="s">
        <v>27</v>
      </c>
      <c r="AY590" s="451" t="s">
        <v>28</v>
      </c>
      <c r="AZ590" s="475" t="s">
        <v>26</v>
      </c>
      <c r="BA590" s="482" t="s">
        <v>29</v>
      </c>
    </row>
    <row r="591" spans="1:53" ht="15" customHeight="1">
      <c r="A591" s="626" t="s">
        <v>516</v>
      </c>
      <c r="B591" s="610" t="s">
        <v>520</v>
      </c>
      <c r="C591" s="612">
        <v>2225</v>
      </c>
      <c r="D591" s="614" t="s">
        <v>521</v>
      </c>
      <c r="E591" s="628" t="s">
        <v>522</v>
      </c>
      <c r="F591" s="75" t="s">
        <v>33</v>
      </c>
      <c r="G591" s="78"/>
      <c r="H591" s="64">
        <f t="shared" ref="H591:H596" si="1354">G591-I591</f>
        <v>0</v>
      </c>
      <c r="I591" s="79"/>
      <c r="J591" s="78"/>
      <c r="K591" s="64">
        <f t="shared" ref="K591:K596" si="1355">J591-L591</f>
        <v>0</v>
      </c>
      <c r="L591" s="79"/>
      <c r="M591" s="78"/>
      <c r="N591" s="64">
        <f t="shared" ref="N591:N596" si="1356">M591-O591</f>
        <v>0</v>
      </c>
      <c r="O591" s="79"/>
      <c r="P591" s="78"/>
      <c r="Q591" s="64">
        <f t="shared" ref="Q591:Q596" si="1357">P591-R591</f>
        <v>0</v>
      </c>
      <c r="R591" s="79"/>
      <c r="S591" s="78"/>
      <c r="T591" s="64">
        <f t="shared" ref="T591:T596" si="1358">S591-U591</f>
        <v>0</v>
      </c>
      <c r="U591" s="79"/>
      <c r="V591" s="78"/>
      <c r="W591" s="64">
        <f t="shared" ref="W591:W596" si="1359">V591-X591</f>
        <v>0</v>
      </c>
      <c r="X591" s="93"/>
      <c r="Y591" s="78"/>
      <c r="Z591" s="64">
        <f t="shared" ref="Z591:Z596" si="1360">Y591-AA591</f>
        <v>0</v>
      </c>
      <c r="AA591" s="79"/>
      <c r="AB591" s="78"/>
      <c r="AC591" s="64">
        <f t="shared" ref="AC591:AC596" si="1361">AB591-AD591</f>
        <v>0</v>
      </c>
      <c r="AD591" s="79"/>
      <c r="AE591" s="78"/>
      <c r="AF591" s="64">
        <f t="shared" ref="AF591:AF596" si="1362">AE591-AG591</f>
        <v>0</v>
      </c>
      <c r="AG591" s="79"/>
      <c r="AH591" s="78"/>
      <c r="AI591" s="64">
        <f t="shared" ref="AI591:AI596" si="1363">AH591-AJ591</f>
        <v>0</v>
      </c>
      <c r="AJ591" s="79"/>
      <c r="AK591" s="78"/>
      <c r="AL591" s="64">
        <f t="shared" ref="AL591:AL596" si="1364">AK591-AM591</f>
        <v>0</v>
      </c>
      <c r="AM591" s="79"/>
      <c r="AN591" s="78"/>
      <c r="AO591" s="64">
        <f t="shared" ref="AO591:AO624" si="1365">AN591-AP591</f>
        <v>0</v>
      </c>
      <c r="AP591" s="79"/>
      <c r="AQ591" s="78"/>
      <c r="AR591" s="64">
        <f t="shared" ref="AR591:AR624" si="1366">AQ591-AS591</f>
        <v>0</v>
      </c>
      <c r="AS591" s="79"/>
      <c r="AT591" s="78"/>
      <c r="AU591" s="64">
        <f t="shared" ref="AU591:AU596" si="1367">AT591-AV591</f>
        <v>0</v>
      </c>
      <c r="AV591" s="79"/>
      <c r="AW591" s="78"/>
      <c r="AX591" s="64">
        <f t="shared" ref="AX591:AX596" si="1368">AW591-AY591</f>
        <v>0</v>
      </c>
      <c r="AY591" s="79"/>
      <c r="AZ591" s="76"/>
      <c r="BA591" s="66" t="s">
        <v>34</v>
      </c>
    </row>
    <row r="592" spans="1:53">
      <c r="A592" s="627"/>
      <c r="B592" s="611"/>
      <c r="C592" s="613"/>
      <c r="D592" s="615"/>
      <c r="E592" s="629"/>
      <c r="F592" s="75" t="s">
        <v>35</v>
      </c>
      <c r="G592" s="78"/>
      <c r="H592" s="64">
        <f t="shared" si="1354"/>
        <v>0</v>
      </c>
      <c r="I592" s="79"/>
      <c r="J592" s="78"/>
      <c r="K592" s="64">
        <f t="shared" si="1355"/>
        <v>0</v>
      </c>
      <c r="L592" s="79"/>
      <c r="M592" s="78"/>
      <c r="N592" s="64">
        <f t="shared" si="1356"/>
        <v>0</v>
      </c>
      <c r="O592" s="79"/>
      <c r="P592" s="78"/>
      <c r="Q592" s="64">
        <f t="shared" si="1357"/>
        <v>0</v>
      </c>
      <c r="R592" s="79"/>
      <c r="S592" s="78"/>
      <c r="T592" s="64">
        <f t="shared" si="1358"/>
        <v>0</v>
      </c>
      <c r="U592" s="79"/>
      <c r="V592" s="78"/>
      <c r="W592" s="64">
        <f t="shared" si="1359"/>
        <v>0</v>
      </c>
      <c r="X592" s="93"/>
      <c r="Y592" s="78"/>
      <c r="Z592" s="64">
        <f t="shared" si="1360"/>
        <v>0</v>
      </c>
      <c r="AA592" s="79"/>
      <c r="AB592" s="78"/>
      <c r="AC592" s="64">
        <f t="shared" si="1361"/>
        <v>0</v>
      </c>
      <c r="AD592" s="79"/>
      <c r="AE592" s="78"/>
      <c r="AF592" s="64">
        <f t="shared" si="1362"/>
        <v>0</v>
      </c>
      <c r="AG592" s="79"/>
      <c r="AH592" s="78"/>
      <c r="AI592" s="64">
        <f t="shared" si="1363"/>
        <v>0</v>
      </c>
      <c r="AJ592" s="79"/>
      <c r="AK592" s="78"/>
      <c r="AL592" s="64">
        <f t="shared" si="1364"/>
        <v>0</v>
      </c>
      <c r="AM592" s="79"/>
      <c r="AN592" s="78"/>
      <c r="AO592" s="64">
        <f t="shared" si="1365"/>
        <v>0</v>
      </c>
      <c r="AP592" s="79"/>
      <c r="AQ592" s="78"/>
      <c r="AR592" s="64">
        <f t="shared" si="1366"/>
        <v>0</v>
      </c>
      <c r="AS592" s="79"/>
      <c r="AT592" s="78"/>
      <c r="AU592" s="64">
        <f t="shared" si="1367"/>
        <v>0</v>
      </c>
      <c r="AV592" s="79"/>
      <c r="AW592" s="78"/>
      <c r="AX592" s="64">
        <f t="shared" si="1368"/>
        <v>0</v>
      </c>
      <c r="AY592" s="79"/>
      <c r="AZ592" s="76"/>
      <c r="BA592" s="67">
        <f>SUM(G591:G596,J591:J596,M591:M596,P591:P596,S591:S596,V591:V596,Y591:Y596,AB591:AB596,AE591:AE596,AH591:AH596,AK591:AK596,AZ591:AZ596,AN591:AN596,AQ591:AQ596)</f>
        <v>604900</v>
      </c>
    </row>
    <row r="593" spans="1:53">
      <c r="A593" s="627"/>
      <c r="B593" s="611"/>
      <c r="C593" s="613"/>
      <c r="D593" s="615"/>
      <c r="E593" s="629"/>
      <c r="F593" s="75" t="s">
        <v>36</v>
      </c>
      <c r="G593" s="78"/>
      <c r="H593" s="64">
        <f t="shared" si="1354"/>
        <v>0</v>
      </c>
      <c r="I593" s="79"/>
      <c r="J593" s="78"/>
      <c r="K593" s="64">
        <f t="shared" si="1355"/>
        <v>0</v>
      </c>
      <c r="L593" s="79"/>
      <c r="M593" s="78"/>
      <c r="N593" s="64">
        <f t="shared" si="1356"/>
        <v>0</v>
      </c>
      <c r="O593" s="79"/>
      <c r="P593" s="78"/>
      <c r="Q593" s="64">
        <f t="shared" si="1357"/>
        <v>0</v>
      </c>
      <c r="R593" s="79"/>
      <c r="S593" s="78"/>
      <c r="T593" s="64">
        <f t="shared" si="1358"/>
        <v>0</v>
      </c>
      <c r="U593" s="79"/>
      <c r="V593" s="78"/>
      <c r="W593" s="64">
        <f t="shared" si="1359"/>
        <v>0</v>
      </c>
      <c r="X593" s="93"/>
      <c r="Y593" s="131">
        <v>15260</v>
      </c>
      <c r="Z593" s="64">
        <f t="shared" si="1360"/>
        <v>0</v>
      </c>
      <c r="AA593" s="133">
        <v>15260</v>
      </c>
      <c r="AB593" s="78"/>
      <c r="AC593" s="64">
        <f t="shared" si="1361"/>
        <v>0</v>
      </c>
      <c r="AD593" s="79"/>
      <c r="AE593" s="78"/>
      <c r="AF593" s="64">
        <f t="shared" si="1362"/>
        <v>0</v>
      </c>
      <c r="AG593" s="79"/>
      <c r="AH593" s="78"/>
      <c r="AI593" s="64">
        <f t="shared" si="1363"/>
        <v>0</v>
      </c>
      <c r="AJ593" s="79"/>
      <c r="AK593" s="78"/>
      <c r="AL593" s="64">
        <f t="shared" si="1364"/>
        <v>0</v>
      </c>
      <c r="AM593" s="79"/>
      <c r="AN593" s="78"/>
      <c r="AO593" s="64">
        <f t="shared" si="1365"/>
        <v>0</v>
      </c>
      <c r="AP593" s="79"/>
      <c r="AQ593" s="78"/>
      <c r="AR593" s="64">
        <f t="shared" si="1366"/>
        <v>0</v>
      </c>
      <c r="AS593" s="79"/>
      <c r="AT593" s="78"/>
      <c r="AU593" s="64">
        <f t="shared" si="1367"/>
        <v>0</v>
      </c>
      <c r="AV593" s="79"/>
      <c r="AW593" s="78"/>
      <c r="AX593" s="64">
        <f t="shared" si="1368"/>
        <v>0</v>
      </c>
      <c r="AY593" s="79"/>
      <c r="AZ593" s="76"/>
      <c r="BA593" s="68" t="s">
        <v>37</v>
      </c>
    </row>
    <row r="594" spans="1:53">
      <c r="A594" s="627"/>
      <c r="B594" s="611"/>
      <c r="C594" s="613"/>
      <c r="D594" s="615"/>
      <c r="E594" s="629"/>
      <c r="F594" s="75" t="s">
        <v>38</v>
      </c>
      <c r="G594" s="78"/>
      <c r="H594" s="64">
        <f t="shared" si="1354"/>
        <v>0</v>
      </c>
      <c r="I594" s="79"/>
      <c r="J594" s="78"/>
      <c r="K594" s="64">
        <f t="shared" si="1355"/>
        <v>0</v>
      </c>
      <c r="L594" s="79"/>
      <c r="M594" s="78"/>
      <c r="N594" s="64">
        <f t="shared" si="1356"/>
        <v>0</v>
      </c>
      <c r="O594" s="79"/>
      <c r="P594" s="78"/>
      <c r="Q594" s="64">
        <f t="shared" si="1357"/>
        <v>0</v>
      </c>
      <c r="R594" s="79"/>
      <c r="S594" s="78"/>
      <c r="T594" s="64">
        <f t="shared" si="1358"/>
        <v>0</v>
      </c>
      <c r="U594" s="79"/>
      <c r="V594" s="78"/>
      <c r="W594" s="64">
        <f t="shared" si="1359"/>
        <v>0</v>
      </c>
      <c r="X594" s="93"/>
      <c r="Y594" s="78"/>
      <c r="Z594" s="64">
        <f t="shared" si="1360"/>
        <v>0</v>
      </c>
      <c r="AA594" s="79"/>
      <c r="AB594" s="78"/>
      <c r="AC594" s="64">
        <f t="shared" si="1361"/>
        <v>0</v>
      </c>
      <c r="AD594" s="79"/>
      <c r="AE594" s="78"/>
      <c r="AF594" s="64">
        <f t="shared" si="1362"/>
        <v>0</v>
      </c>
      <c r="AG594" s="79"/>
      <c r="AH594" s="78"/>
      <c r="AI594" s="64">
        <f t="shared" si="1363"/>
        <v>0</v>
      </c>
      <c r="AJ594" s="79"/>
      <c r="AK594" s="78"/>
      <c r="AL594" s="64">
        <f t="shared" si="1364"/>
        <v>0</v>
      </c>
      <c r="AM594" s="79"/>
      <c r="AN594" s="78"/>
      <c r="AO594" s="64">
        <f t="shared" si="1365"/>
        <v>0</v>
      </c>
      <c r="AP594" s="79"/>
      <c r="AQ594" s="78"/>
      <c r="AR594" s="64">
        <f t="shared" si="1366"/>
        <v>0</v>
      </c>
      <c r="AS594" s="79"/>
      <c r="AT594" s="78"/>
      <c r="AU594" s="64">
        <f t="shared" si="1367"/>
        <v>0</v>
      </c>
      <c r="AV594" s="79"/>
      <c r="AW594" s="78"/>
      <c r="AX594" s="64">
        <f t="shared" si="1368"/>
        <v>0</v>
      </c>
      <c r="AY594" s="79"/>
      <c r="AZ594" s="76"/>
      <c r="BA594" s="67">
        <f>SUM(H591:H596,K591:K596,N591:N596,Q591:Q596,T591:T596,W591:W596,Z591:Z596,AC591:AC596,AF591:AF596,AI591:AI596,AL591:AL596,AO591:AO596,AR591:AR596)</f>
        <v>149640</v>
      </c>
    </row>
    <row r="595" spans="1:53">
      <c r="A595" s="627"/>
      <c r="B595" s="611"/>
      <c r="C595" s="613"/>
      <c r="D595" s="615"/>
      <c r="E595" s="629"/>
      <c r="F595" s="75" t="s">
        <v>39</v>
      </c>
      <c r="G595" s="78"/>
      <c r="H595" s="64">
        <f t="shared" si="1354"/>
        <v>0</v>
      </c>
      <c r="I595" s="79"/>
      <c r="J595" s="78"/>
      <c r="K595" s="64">
        <f t="shared" si="1355"/>
        <v>0</v>
      </c>
      <c r="L595" s="79"/>
      <c r="M595" s="78"/>
      <c r="N595" s="64">
        <f t="shared" si="1356"/>
        <v>0</v>
      </c>
      <c r="O595" s="79"/>
      <c r="P595" s="78"/>
      <c r="Q595" s="64">
        <f t="shared" si="1357"/>
        <v>0</v>
      </c>
      <c r="R595" s="79"/>
      <c r="S595" s="78"/>
      <c r="T595" s="64">
        <f t="shared" si="1358"/>
        <v>0</v>
      </c>
      <c r="U595" s="79"/>
      <c r="V595" s="78"/>
      <c r="W595" s="64">
        <f t="shared" si="1359"/>
        <v>0</v>
      </c>
      <c r="X595" s="93"/>
      <c r="Y595" s="78"/>
      <c r="Z595" s="64">
        <f t="shared" si="1360"/>
        <v>0</v>
      </c>
      <c r="AA595" s="79"/>
      <c r="AB595" s="78"/>
      <c r="AC595" s="64">
        <f t="shared" si="1361"/>
        <v>0</v>
      </c>
      <c r="AD595" s="79"/>
      <c r="AE595" s="78"/>
      <c r="AF595" s="64">
        <f t="shared" si="1362"/>
        <v>0</v>
      </c>
      <c r="AG595" s="79"/>
      <c r="AH595" s="78"/>
      <c r="AI595" s="64">
        <f t="shared" si="1363"/>
        <v>0</v>
      </c>
      <c r="AJ595" s="79"/>
      <c r="AK595" s="78"/>
      <c r="AL595" s="64">
        <f t="shared" si="1364"/>
        <v>0</v>
      </c>
      <c r="AM595" s="79"/>
      <c r="AN595" s="78"/>
      <c r="AO595" s="64">
        <f t="shared" si="1365"/>
        <v>0</v>
      </c>
      <c r="AP595" s="79"/>
      <c r="AQ595" s="78"/>
      <c r="AR595" s="64">
        <f t="shared" si="1366"/>
        <v>0</v>
      </c>
      <c r="AS595" s="79"/>
      <c r="AT595" s="78"/>
      <c r="AU595" s="64">
        <f t="shared" si="1367"/>
        <v>0</v>
      </c>
      <c r="AV595" s="79"/>
      <c r="AW595" s="78"/>
      <c r="AX595" s="64">
        <f t="shared" si="1368"/>
        <v>0</v>
      </c>
      <c r="AY595" s="79"/>
      <c r="AZ595" s="76"/>
      <c r="BA595" s="68" t="s">
        <v>40</v>
      </c>
    </row>
    <row r="596" spans="1:53">
      <c r="A596" s="738"/>
      <c r="B596" s="734"/>
      <c r="C596" s="735"/>
      <c r="D596" s="736"/>
      <c r="E596" s="740"/>
      <c r="F596" s="75" t="s">
        <v>42</v>
      </c>
      <c r="G596" s="78"/>
      <c r="H596" s="64">
        <f t="shared" si="1354"/>
        <v>0</v>
      </c>
      <c r="I596" s="79"/>
      <c r="J596" s="78"/>
      <c r="K596" s="64">
        <f t="shared" si="1355"/>
        <v>0</v>
      </c>
      <c r="L596" s="79"/>
      <c r="M596" s="78"/>
      <c r="N596" s="64">
        <f t="shared" si="1356"/>
        <v>0</v>
      </c>
      <c r="O596" s="79"/>
      <c r="P596" s="78"/>
      <c r="Q596" s="64">
        <f t="shared" si="1357"/>
        <v>0</v>
      </c>
      <c r="R596" s="79"/>
      <c r="S596" s="78"/>
      <c r="T596" s="64">
        <f t="shared" si="1358"/>
        <v>0</v>
      </c>
      <c r="U596" s="79"/>
      <c r="V596" s="78"/>
      <c r="W596" s="64">
        <f t="shared" si="1359"/>
        <v>0</v>
      </c>
      <c r="X596" s="79"/>
      <c r="Y596" s="78"/>
      <c r="Z596" s="64">
        <f t="shared" si="1360"/>
        <v>0</v>
      </c>
      <c r="AA596" s="79"/>
      <c r="AB596" s="78">
        <v>589640</v>
      </c>
      <c r="AC596" s="64">
        <f t="shared" si="1361"/>
        <v>149640</v>
      </c>
      <c r="AD596" s="79">
        <v>440000</v>
      </c>
      <c r="AE596" s="78"/>
      <c r="AF596" s="64">
        <f t="shared" si="1362"/>
        <v>0</v>
      </c>
      <c r="AG596" s="79"/>
      <c r="AH596" s="78"/>
      <c r="AI596" s="64">
        <f t="shared" si="1363"/>
        <v>0</v>
      </c>
      <c r="AJ596" s="79"/>
      <c r="AK596" s="78"/>
      <c r="AL596" s="64">
        <f t="shared" si="1364"/>
        <v>0</v>
      </c>
      <c r="AM596" s="79"/>
      <c r="AN596" s="78"/>
      <c r="AO596" s="64">
        <f t="shared" si="1365"/>
        <v>0</v>
      </c>
      <c r="AP596" s="79"/>
      <c r="AQ596" s="78"/>
      <c r="AR596" s="64">
        <f t="shared" si="1366"/>
        <v>0</v>
      </c>
      <c r="AS596" s="79"/>
      <c r="AT596" s="78"/>
      <c r="AU596" s="64">
        <f t="shared" si="1367"/>
        <v>0</v>
      </c>
      <c r="AV596" s="79"/>
      <c r="AW596" s="78"/>
      <c r="AX596" s="64">
        <f t="shared" si="1368"/>
        <v>0</v>
      </c>
      <c r="AY596" s="79"/>
      <c r="AZ596" s="76"/>
      <c r="BA596" s="67">
        <f>SUM(I591:I596,L591:L596,O591:O596,R591:R596,U591:U596,X591:X596,AA591:AA596,AD591:AD596,AG591:AG596,AM591:AM596,AP591:AP596,AS591:AS596)</f>
        <v>455260</v>
      </c>
    </row>
    <row r="597" spans="1:53">
      <c r="A597" s="477" t="s">
        <v>24</v>
      </c>
      <c r="B597" s="467" t="s">
        <v>20</v>
      </c>
      <c r="C597" s="467" t="s">
        <v>21</v>
      </c>
      <c r="D597" s="467" t="s">
        <v>212</v>
      </c>
      <c r="E597" s="467" t="s">
        <v>23</v>
      </c>
      <c r="F597" s="435" t="s">
        <v>25</v>
      </c>
      <c r="G597" s="459" t="s">
        <v>26</v>
      </c>
      <c r="H597" s="449" t="s">
        <v>27</v>
      </c>
      <c r="I597" s="451" t="s">
        <v>28</v>
      </c>
      <c r="J597" s="459" t="s">
        <v>26</v>
      </c>
      <c r="K597" s="449" t="s">
        <v>27</v>
      </c>
      <c r="L597" s="451" t="s">
        <v>28</v>
      </c>
      <c r="M597" s="459" t="s">
        <v>26</v>
      </c>
      <c r="N597" s="449" t="s">
        <v>27</v>
      </c>
      <c r="O597" s="451" t="s">
        <v>28</v>
      </c>
      <c r="P597" s="459" t="s">
        <v>26</v>
      </c>
      <c r="Q597" s="449" t="s">
        <v>27</v>
      </c>
      <c r="R597" s="451" t="s">
        <v>28</v>
      </c>
      <c r="S597" s="459" t="s">
        <v>26</v>
      </c>
      <c r="T597" s="449" t="s">
        <v>27</v>
      </c>
      <c r="U597" s="451" t="s">
        <v>28</v>
      </c>
      <c r="V597" s="459" t="s">
        <v>26</v>
      </c>
      <c r="W597" s="449" t="s">
        <v>27</v>
      </c>
      <c r="X597" s="451" t="s">
        <v>28</v>
      </c>
      <c r="Y597" s="459" t="s">
        <v>26</v>
      </c>
      <c r="Z597" s="449" t="s">
        <v>27</v>
      </c>
      <c r="AA597" s="451" t="s">
        <v>28</v>
      </c>
      <c r="AB597" s="459" t="s">
        <v>26</v>
      </c>
      <c r="AC597" s="449" t="s">
        <v>27</v>
      </c>
      <c r="AD597" s="451" t="s">
        <v>28</v>
      </c>
      <c r="AE597" s="459" t="s">
        <v>26</v>
      </c>
      <c r="AF597" s="449" t="s">
        <v>27</v>
      </c>
      <c r="AG597" s="451" t="s">
        <v>28</v>
      </c>
      <c r="AH597" s="459" t="s">
        <v>26</v>
      </c>
      <c r="AI597" s="449" t="s">
        <v>27</v>
      </c>
      <c r="AJ597" s="451" t="s">
        <v>28</v>
      </c>
      <c r="AK597" s="459" t="s">
        <v>26</v>
      </c>
      <c r="AL597" s="449" t="s">
        <v>27</v>
      </c>
      <c r="AM597" s="451" t="s">
        <v>28</v>
      </c>
      <c r="AN597" s="459" t="s">
        <v>26</v>
      </c>
      <c r="AO597" s="449" t="s">
        <v>27</v>
      </c>
      <c r="AP597" s="451" t="s">
        <v>28</v>
      </c>
      <c r="AQ597" s="459" t="s">
        <v>26</v>
      </c>
      <c r="AR597" s="449" t="s">
        <v>27</v>
      </c>
      <c r="AS597" s="451" t="s">
        <v>28</v>
      </c>
      <c r="AT597" s="459" t="s">
        <v>26</v>
      </c>
      <c r="AU597" s="449" t="s">
        <v>27</v>
      </c>
      <c r="AV597" s="451" t="s">
        <v>28</v>
      </c>
      <c r="AW597" s="459" t="s">
        <v>26</v>
      </c>
      <c r="AX597" s="449" t="s">
        <v>27</v>
      </c>
      <c r="AY597" s="451" t="s">
        <v>28</v>
      </c>
      <c r="AZ597" s="475" t="s">
        <v>26</v>
      </c>
      <c r="BA597" s="482" t="s">
        <v>29</v>
      </c>
    </row>
    <row r="598" spans="1:53" ht="15" customHeight="1">
      <c r="A598" s="626" t="s">
        <v>215</v>
      </c>
      <c r="B598" s="610" t="s">
        <v>234</v>
      </c>
      <c r="C598" s="612">
        <v>2980</v>
      </c>
      <c r="D598" s="624" t="s">
        <v>235</v>
      </c>
      <c r="E598" s="628" t="s">
        <v>236</v>
      </c>
      <c r="F598" s="44" t="s">
        <v>33</v>
      </c>
      <c r="G598" s="78"/>
      <c r="H598" s="64">
        <f t="shared" ref="H598:H603" si="1369">G598-I598</f>
        <v>0</v>
      </c>
      <c r="I598" s="79"/>
      <c r="J598" s="78"/>
      <c r="K598" s="64">
        <f t="shared" ref="K598:K603" si="1370">J598-L598</f>
        <v>0</v>
      </c>
      <c r="L598" s="79"/>
      <c r="M598" s="78"/>
      <c r="N598" s="64">
        <f t="shared" ref="N598:N603" si="1371">M598-O598</f>
        <v>0</v>
      </c>
      <c r="O598" s="79"/>
      <c r="P598" s="78"/>
      <c r="Q598" s="64">
        <f t="shared" ref="Q598:Q603" si="1372">P598-R598</f>
        <v>0</v>
      </c>
      <c r="R598" s="79"/>
      <c r="S598" s="78"/>
      <c r="T598" s="64">
        <f t="shared" ref="T598:T603" si="1373">S598-U598</f>
        <v>0</v>
      </c>
      <c r="U598" s="79"/>
      <c r="V598" s="78"/>
      <c r="W598" s="64">
        <f t="shared" ref="W598:W603" si="1374">V598-X598</f>
        <v>0</v>
      </c>
      <c r="X598" s="79"/>
      <c r="Y598" s="78"/>
      <c r="Z598" s="64">
        <f t="shared" ref="Z598:Z603" si="1375">Y598-AA598</f>
        <v>0</v>
      </c>
      <c r="AA598" s="79"/>
      <c r="AB598" s="78"/>
      <c r="AC598" s="64">
        <f t="shared" ref="AC598:AC603" si="1376">AB598-AD598</f>
        <v>0</v>
      </c>
      <c r="AD598" s="79"/>
      <c r="AE598" s="78"/>
      <c r="AF598" s="64">
        <f t="shared" ref="AF598:AF603" si="1377">AE598-AG598</f>
        <v>0</v>
      </c>
      <c r="AG598" s="79"/>
      <c r="AH598" s="78"/>
      <c r="AI598" s="64">
        <f t="shared" ref="AI598:AI603" si="1378">AH598-AJ598</f>
        <v>0</v>
      </c>
      <c r="AJ598" s="79"/>
      <c r="AK598" s="78"/>
      <c r="AL598" s="64">
        <f t="shared" ref="AL598:AL603" si="1379">AK598-AM598</f>
        <v>0</v>
      </c>
      <c r="AM598" s="79"/>
      <c r="AN598" s="78"/>
      <c r="AO598" s="64">
        <f t="shared" ref="AO598:AO603" si="1380">AN598-AP598</f>
        <v>0</v>
      </c>
      <c r="AP598" s="79"/>
      <c r="AQ598" s="78"/>
      <c r="AR598" s="64">
        <f t="shared" ref="AR598:AR602" si="1381">AQ598-AS598</f>
        <v>0</v>
      </c>
      <c r="AS598" s="79"/>
      <c r="AT598" s="78"/>
      <c r="AU598" s="64">
        <f t="shared" ref="AU598:AU602" si="1382">AT598-AV598</f>
        <v>0</v>
      </c>
      <c r="AV598" s="79"/>
      <c r="AW598" s="78"/>
      <c r="AX598" s="64">
        <f t="shared" ref="AX598:AX602" si="1383">AW598-AY598</f>
        <v>0</v>
      </c>
      <c r="AY598" s="79"/>
      <c r="AZ598" s="76"/>
      <c r="BA598" s="66" t="s">
        <v>34</v>
      </c>
    </row>
    <row r="599" spans="1:53">
      <c r="A599" s="627"/>
      <c r="B599" s="611"/>
      <c r="C599" s="613"/>
      <c r="D599" s="625"/>
      <c r="E599" s="629"/>
      <c r="F599" s="45" t="s">
        <v>35</v>
      </c>
      <c r="G599" s="78"/>
      <c r="H599" s="64">
        <f t="shared" si="1369"/>
        <v>0</v>
      </c>
      <c r="I599" s="79"/>
      <c r="J599" s="78"/>
      <c r="K599" s="64">
        <f t="shared" si="1370"/>
        <v>0</v>
      </c>
      <c r="L599" s="79"/>
      <c r="M599" s="78"/>
      <c r="N599" s="64">
        <f t="shared" si="1371"/>
        <v>0</v>
      </c>
      <c r="O599" s="79"/>
      <c r="P599" s="78"/>
      <c r="Q599" s="64">
        <f t="shared" si="1372"/>
        <v>0</v>
      </c>
      <c r="R599" s="79"/>
      <c r="S599" s="78"/>
      <c r="T599" s="64">
        <f t="shared" si="1373"/>
        <v>0</v>
      </c>
      <c r="U599" s="79"/>
      <c r="V599" s="78"/>
      <c r="W599" s="64">
        <f t="shared" si="1374"/>
        <v>0</v>
      </c>
      <c r="X599" s="79"/>
      <c r="Y599" s="78"/>
      <c r="Z599" s="64">
        <f t="shared" si="1375"/>
        <v>0</v>
      </c>
      <c r="AA599" s="79"/>
      <c r="AB599" s="78"/>
      <c r="AC599" s="64">
        <f t="shared" si="1376"/>
        <v>0</v>
      </c>
      <c r="AD599" s="79"/>
      <c r="AE599" s="78"/>
      <c r="AF599" s="64">
        <f t="shared" si="1377"/>
        <v>0</v>
      </c>
      <c r="AG599" s="79"/>
      <c r="AH599" s="78"/>
      <c r="AI599" s="64">
        <f t="shared" si="1378"/>
        <v>0</v>
      </c>
      <c r="AJ599" s="79"/>
      <c r="AK599" s="78"/>
      <c r="AL599" s="64">
        <f t="shared" si="1379"/>
        <v>0</v>
      </c>
      <c r="AM599" s="79"/>
      <c r="AN599" s="78"/>
      <c r="AO599" s="64">
        <f t="shared" si="1380"/>
        <v>0</v>
      </c>
      <c r="AP599" s="79"/>
      <c r="AQ599" s="78"/>
      <c r="AR599" s="64">
        <f t="shared" si="1381"/>
        <v>0</v>
      </c>
      <c r="AS599" s="79"/>
      <c r="AT599" s="78"/>
      <c r="AU599" s="64">
        <f t="shared" si="1382"/>
        <v>0</v>
      </c>
      <c r="AV599" s="79"/>
      <c r="AW599" s="78"/>
      <c r="AX599" s="64">
        <f t="shared" si="1383"/>
        <v>0</v>
      </c>
      <c r="AY599" s="79"/>
      <c r="AZ599" s="76"/>
      <c r="BA599" s="67">
        <f>SUM(G598:G603,J598:J603,M598:M603,P598:P603,S598:S603,V598:V603,Y598:Y603,AB598:AB603,AE598:AE603,AH598:AH603,AK598:AK603,AZ598:AZ603,AN598:AN603,AQ598:AQ603)</f>
        <v>300000</v>
      </c>
    </row>
    <row r="600" spans="1:53">
      <c r="A600" s="627"/>
      <c r="B600" s="611"/>
      <c r="C600" s="613"/>
      <c r="D600" s="625"/>
      <c r="E600" s="629"/>
      <c r="F600" s="45" t="s">
        <v>36</v>
      </c>
      <c r="G600" s="78"/>
      <c r="H600" s="64">
        <f t="shared" si="1369"/>
        <v>0</v>
      </c>
      <c r="I600" s="79"/>
      <c r="J600" s="78"/>
      <c r="K600" s="64">
        <f t="shared" si="1370"/>
        <v>0</v>
      </c>
      <c r="L600" s="79"/>
      <c r="M600" s="78"/>
      <c r="N600" s="64">
        <f t="shared" si="1371"/>
        <v>0</v>
      </c>
      <c r="O600" s="79"/>
      <c r="P600" s="78"/>
      <c r="Q600" s="64">
        <f t="shared" si="1372"/>
        <v>0</v>
      </c>
      <c r="R600" s="79"/>
      <c r="S600" s="78"/>
      <c r="T600" s="64">
        <f t="shared" si="1373"/>
        <v>0</v>
      </c>
      <c r="U600" s="79"/>
      <c r="V600" s="78"/>
      <c r="W600" s="64">
        <f t="shared" si="1374"/>
        <v>0</v>
      </c>
      <c r="X600" s="79"/>
      <c r="Y600" s="78">
        <v>300000</v>
      </c>
      <c r="Z600" s="64">
        <f t="shared" si="1375"/>
        <v>0</v>
      </c>
      <c r="AA600" s="79">
        <v>300000</v>
      </c>
      <c r="AB600" s="78"/>
      <c r="AC600" s="64">
        <f t="shared" si="1376"/>
        <v>0</v>
      </c>
      <c r="AD600" s="79"/>
      <c r="AE600" s="78"/>
      <c r="AF600" s="64">
        <f t="shared" si="1377"/>
        <v>0</v>
      </c>
      <c r="AG600" s="79"/>
      <c r="AH600" s="78"/>
      <c r="AI600" s="64">
        <f t="shared" si="1378"/>
        <v>0</v>
      </c>
      <c r="AJ600" s="79"/>
      <c r="AK600" s="78"/>
      <c r="AL600" s="64">
        <f t="shared" si="1379"/>
        <v>0</v>
      </c>
      <c r="AM600" s="79"/>
      <c r="AN600" s="78"/>
      <c r="AO600" s="64">
        <f t="shared" si="1380"/>
        <v>0</v>
      </c>
      <c r="AP600" s="79"/>
      <c r="AQ600" s="78"/>
      <c r="AR600" s="64">
        <f t="shared" si="1381"/>
        <v>0</v>
      </c>
      <c r="AS600" s="79"/>
      <c r="AT600" s="78"/>
      <c r="AU600" s="64">
        <f t="shared" si="1382"/>
        <v>0</v>
      </c>
      <c r="AV600" s="79"/>
      <c r="AW600" s="78"/>
      <c r="AX600" s="64">
        <f t="shared" si="1383"/>
        <v>0</v>
      </c>
      <c r="AY600" s="79"/>
      <c r="AZ600" s="76"/>
      <c r="BA600" s="68" t="s">
        <v>37</v>
      </c>
    </row>
    <row r="601" spans="1:53">
      <c r="A601" s="627"/>
      <c r="B601" s="611"/>
      <c r="C601" s="613"/>
      <c r="D601" s="625"/>
      <c r="E601" s="629"/>
      <c r="F601" s="45" t="s">
        <v>38</v>
      </c>
      <c r="G601" s="78"/>
      <c r="H601" s="64">
        <f t="shared" si="1369"/>
        <v>0</v>
      </c>
      <c r="I601" s="79"/>
      <c r="J601" s="78"/>
      <c r="K601" s="64">
        <f t="shared" si="1370"/>
        <v>0</v>
      </c>
      <c r="L601" s="79"/>
      <c r="M601" s="78"/>
      <c r="N601" s="64">
        <f t="shared" si="1371"/>
        <v>0</v>
      </c>
      <c r="O601" s="79"/>
      <c r="P601" s="78"/>
      <c r="Q601" s="64">
        <f t="shared" si="1372"/>
        <v>0</v>
      </c>
      <c r="R601" s="79"/>
      <c r="S601" s="78"/>
      <c r="T601" s="64">
        <f t="shared" si="1373"/>
        <v>0</v>
      </c>
      <c r="U601" s="79"/>
      <c r="V601" s="78"/>
      <c r="W601" s="64">
        <f t="shared" si="1374"/>
        <v>0</v>
      </c>
      <c r="X601" s="79"/>
      <c r="Y601" s="78"/>
      <c r="Z601" s="64">
        <f t="shared" si="1375"/>
        <v>0</v>
      </c>
      <c r="AA601" s="79"/>
      <c r="AB601" s="78"/>
      <c r="AC601" s="64">
        <f t="shared" si="1376"/>
        <v>0</v>
      </c>
      <c r="AD601" s="79"/>
      <c r="AE601" s="78"/>
      <c r="AF601" s="64">
        <f t="shared" si="1377"/>
        <v>0</v>
      </c>
      <c r="AG601" s="79"/>
      <c r="AH601" s="78"/>
      <c r="AI601" s="64">
        <f t="shared" si="1378"/>
        <v>0</v>
      </c>
      <c r="AJ601" s="79"/>
      <c r="AK601" s="78"/>
      <c r="AL601" s="64">
        <f t="shared" si="1379"/>
        <v>0</v>
      </c>
      <c r="AM601" s="79"/>
      <c r="AN601" s="78"/>
      <c r="AO601" s="64">
        <f t="shared" si="1380"/>
        <v>0</v>
      </c>
      <c r="AP601" s="79"/>
      <c r="AQ601" s="78"/>
      <c r="AR601" s="64">
        <f t="shared" si="1381"/>
        <v>0</v>
      </c>
      <c r="AS601" s="79"/>
      <c r="AT601" s="78"/>
      <c r="AU601" s="64">
        <f t="shared" si="1382"/>
        <v>0</v>
      </c>
      <c r="AV601" s="79"/>
      <c r="AW601" s="78"/>
      <c r="AX601" s="64">
        <f t="shared" si="1383"/>
        <v>0</v>
      </c>
      <c r="AY601" s="79"/>
      <c r="AZ601" s="76"/>
      <c r="BA601" s="67">
        <f>SUM(H598:H603,K598:K603,N598:N603,Q598:Q603,T598:T603,W598:W603,Z598:Z603,AC598:AC603,AF598:AF603,AI598:AI603,AL598:AL603,AO598:AO603,AR598:AR603)</f>
        <v>0</v>
      </c>
    </row>
    <row r="602" spans="1:53">
      <c r="A602" s="627"/>
      <c r="B602" s="611"/>
      <c r="C602" s="613"/>
      <c r="D602" s="625"/>
      <c r="E602" s="629"/>
      <c r="F602" s="45" t="s">
        <v>39</v>
      </c>
      <c r="G602" s="78"/>
      <c r="H602" s="64">
        <f t="shared" si="1369"/>
        <v>0</v>
      </c>
      <c r="I602" s="79"/>
      <c r="J602" s="78"/>
      <c r="K602" s="64">
        <f t="shared" si="1370"/>
        <v>0</v>
      </c>
      <c r="L602" s="79"/>
      <c r="M602" s="78"/>
      <c r="N602" s="64">
        <f t="shared" si="1371"/>
        <v>0</v>
      </c>
      <c r="O602" s="79"/>
      <c r="P602" s="78"/>
      <c r="Q602" s="64">
        <f t="shared" si="1372"/>
        <v>0</v>
      </c>
      <c r="R602" s="79"/>
      <c r="S602" s="78"/>
      <c r="T602" s="64">
        <f t="shared" si="1373"/>
        <v>0</v>
      </c>
      <c r="U602" s="79"/>
      <c r="V602" s="78"/>
      <c r="W602" s="64">
        <f t="shared" si="1374"/>
        <v>0</v>
      </c>
      <c r="X602" s="79"/>
      <c r="Y602" s="78"/>
      <c r="Z602" s="64">
        <f t="shared" si="1375"/>
        <v>0</v>
      </c>
      <c r="AA602" s="79"/>
      <c r="AB602" s="78"/>
      <c r="AC602" s="64">
        <f t="shared" si="1376"/>
        <v>0</v>
      </c>
      <c r="AD602" s="79"/>
      <c r="AE602" s="78"/>
      <c r="AF602" s="64">
        <f t="shared" si="1377"/>
        <v>0</v>
      </c>
      <c r="AG602" s="79"/>
      <c r="AH602" s="78"/>
      <c r="AI602" s="64">
        <f t="shared" si="1378"/>
        <v>0</v>
      </c>
      <c r="AJ602" s="79"/>
      <c r="AK602" s="78"/>
      <c r="AL602" s="64">
        <f t="shared" si="1379"/>
        <v>0</v>
      </c>
      <c r="AM602" s="79"/>
      <c r="AN602" s="78"/>
      <c r="AO602" s="64">
        <f t="shared" si="1380"/>
        <v>0</v>
      </c>
      <c r="AP602" s="79"/>
      <c r="AQ602" s="78"/>
      <c r="AR602" s="64">
        <f t="shared" si="1381"/>
        <v>0</v>
      </c>
      <c r="AS602" s="79"/>
      <c r="AT602" s="78"/>
      <c r="AU602" s="64">
        <f t="shared" si="1382"/>
        <v>0</v>
      </c>
      <c r="AV602" s="79"/>
      <c r="AW602" s="78"/>
      <c r="AX602" s="64">
        <f t="shared" si="1383"/>
        <v>0</v>
      </c>
      <c r="AY602" s="79"/>
      <c r="AZ602" s="76"/>
      <c r="BA602" s="68" t="s">
        <v>40</v>
      </c>
    </row>
    <row r="603" spans="1:53">
      <c r="A603" s="738"/>
      <c r="B603" s="734"/>
      <c r="C603" s="735"/>
      <c r="D603" s="739"/>
      <c r="E603" s="740"/>
      <c r="F603" s="45" t="s">
        <v>42</v>
      </c>
      <c r="G603" s="78"/>
      <c r="H603" s="64">
        <f t="shared" si="1369"/>
        <v>0</v>
      </c>
      <c r="I603" s="79"/>
      <c r="J603" s="78"/>
      <c r="K603" s="64">
        <f t="shared" si="1370"/>
        <v>0</v>
      </c>
      <c r="L603" s="79"/>
      <c r="M603" s="78"/>
      <c r="N603" s="64">
        <f t="shared" si="1371"/>
        <v>0</v>
      </c>
      <c r="O603" s="79"/>
      <c r="P603" s="78"/>
      <c r="Q603" s="64">
        <f t="shared" si="1372"/>
        <v>0</v>
      </c>
      <c r="R603" s="79"/>
      <c r="S603" s="78"/>
      <c r="T603" s="64">
        <f t="shared" si="1373"/>
        <v>0</v>
      </c>
      <c r="U603" s="79"/>
      <c r="V603" s="78"/>
      <c r="W603" s="64">
        <f t="shared" si="1374"/>
        <v>0</v>
      </c>
      <c r="X603" s="79"/>
      <c r="Y603" s="78"/>
      <c r="Z603" s="64">
        <f t="shared" si="1375"/>
        <v>0</v>
      </c>
      <c r="AA603" s="79"/>
      <c r="AB603" s="78"/>
      <c r="AC603" s="64">
        <f t="shared" si="1376"/>
        <v>0</v>
      </c>
      <c r="AD603" s="79"/>
      <c r="AE603" s="78"/>
      <c r="AF603" s="64">
        <f t="shared" si="1377"/>
        <v>0</v>
      </c>
      <c r="AG603" s="79"/>
      <c r="AH603" s="78"/>
      <c r="AI603" s="64">
        <f t="shared" si="1378"/>
        <v>0</v>
      </c>
      <c r="AJ603" s="79"/>
      <c r="AK603" s="78"/>
      <c r="AL603" s="64">
        <f t="shared" si="1379"/>
        <v>0</v>
      </c>
      <c r="AM603" s="79"/>
      <c r="AN603" s="78"/>
      <c r="AO603" s="64">
        <f t="shared" si="1380"/>
        <v>0</v>
      </c>
      <c r="AP603" s="79"/>
      <c r="AQ603" s="78"/>
      <c r="AR603" s="64">
        <f>AQ603-AS603</f>
        <v>0</v>
      </c>
      <c r="AS603" s="79"/>
      <c r="AT603" s="78"/>
      <c r="AU603" s="64">
        <f>AT603-AV603</f>
        <v>0</v>
      </c>
      <c r="AV603" s="79"/>
      <c r="AW603" s="78"/>
      <c r="AX603" s="64">
        <f>AW603-AY603</f>
        <v>0</v>
      </c>
      <c r="AY603" s="79"/>
      <c r="AZ603" s="76"/>
      <c r="BA603" s="67">
        <f>SUM(I598:I603,L598:L603,O598:O603,R598:R603,U598:U603,X598:X603,AA598:AA603,AD598:AD603,AG598:AG603,AM598:AM603,AP598:AP603,AS598:AS603)</f>
        <v>300000</v>
      </c>
    </row>
    <row r="604" spans="1:53">
      <c r="A604" s="477" t="s">
        <v>24</v>
      </c>
      <c r="B604" s="467" t="s">
        <v>20</v>
      </c>
      <c r="C604" s="467" t="s">
        <v>21</v>
      </c>
      <c r="D604" s="467" t="s">
        <v>212</v>
      </c>
      <c r="E604" s="467" t="s">
        <v>23</v>
      </c>
      <c r="F604" s="435" t="s">
        <v>25</v>
      </c>
      <c r="G604" s="459" t="s">
        <v>26</v>
      </c>
      <c r="H604" s="449" t="s">
        <v>27</v>
      </c>
      <c r="I604" s="451" t="s">
        <v>28</v>
      </c>
      <c r="J604" s="459" t="s">
        <v>26</v>
      </c>
      <c r="K604" s="449" t="s">
        <v>27</v>
      </c>
      <c r="L604" s="451" t="s">
        <v>28</v>
      </c>
      <c r="M604" s="459" t="s">
        <v>26</v>
      </c>
      <c r="N604" s="449" t="s">
        <v>27</v>
      </c>
      <c r="O604" s="451" t="s">
        <v>28</v>
      </c>
      <c r="P604" s="459" t="s">
        <v>26</v>
      </c>
      <c r="Q604" s="449" t="s">
        <v>27</v>
      </c>
      <c r="R604" s="451" t="s">
        <v>28</v>
      </c>
      <c r="S604" s="459" t="s">
        <v>26</v>
      </c>
      <c r="T604" s="449" t="s">
        <v>27</v>
      </c>
      <c r="U604" s="451" t="s">
        <v>28</v>
      </c>
      <c r="V604" s="459" t="s">
        <v>26</v>
      </c>
      <c r="W604" s="449" t="s">
        <v>27</v>
      </c>
      <c r="X604" s="451" t="s">
        <v>28</v>
      </c>
      <c r="Y604" s="459" t="s">
        <v>26</v>
      </c>
      <c r="Z604" s="449" t="s">
        <v>27</v>
      </c>
      <c r="AA604" s="451" t="s">
        <v>28</v>
      </c>
      <c r="AB604" s="459" t="s">
        <v>26</v>
      </c>
      <c r="AC604" s="449" t="s">
        <v>27</v>
      </c>
      <c r="AD604" s="451" t="s">
        <v>28</v>
      </c>
      <c r="AE604" s="459" t="s">
        <v>26</v>
      </c>
      <c r="AF604" s="449" t="s">
        <v>27</v>
      </c>
      <c r="AG604" s="451" t="s">
        <v>28</v>
      </c>
      <c r="AH604" s="459" t="s">
        <v>26</v>
      </c>
      <c r="AI604" s="449" t="s">
        <v>27</v>
      </c>
      <c r="AJ604" s="451" t="s">
        <v>28</v>
      </c>
      <c r="AK604" s="459" t="s">
        <v>26</v>
      </c>
      <c r="AL604" s="449" t="s">
        <v>27</v>
      </c>
      <c r="AM604" s="451" t="s">
        <v>28</v>
      </c>
      <c r="AN604" s="459" t="s">
        <v>26</v>
      </c>
      <c r="AO604" s="449" t="s">
        <v>27</v>
      </c>
      <c r="AP604" s="451" t="s">
        <v>28</v>
      </c>
      <c r="AQ604" s="459" t="s">
        <v>26</v>
      </c>
      <c r="AR604" s="449" t="s">
        <v>27</v>
      </c>
      <c r="AS604" s="451" t="s">
        <v>28</v>
      </c>
      <c r="AT604" s="459" t="s">
        <v>26</v>
      </c>
      <c r="AU604" s="449" t="s">
        <v>27</v>
      </c>
      <c r="AV604" s="451" t="s">
        <v>28</v>
      </c>
      <c r="AW604" s="459" t="s">
        <v>26</v>
      </c>
      <c r="AX604" s="449" t="s">
        <v>27</v>
      </c>
      <c r="AY604" s="451" t="s">
        <v>28</v>
      </c>
      <c r="AZ604" s="475" t="s">
        <v>26</v>
      </c>
      <c r="BA604" s="482" t="s">
        <v>29</v>
      </c>
    </row>
    <row r="605" spans="1:53" ht="15" customHeight="1">
      <c r="A605" s="626" t="s">
        <v>90</v>
      </c>
      <c r="B605" s="610" t="s">
        <v>523</v>
      </c>
      <c r="C605" s="612">
        <v>3137</v>
      </c>
      <c r="D605" s="624"/>
      <c r="E605" s="628" t="s">
        <v>524</v>
      </c>
      <c r="F605" s="44" t="s">
        <v>33</v>
      </c>
      <c r="G605" s="78"/>
      <c r="H605" s="64">
        <f t="shared" ref="H605:H610" si="1384">G605-I605</f>
        <v>0</v>
      </c>
      <c r="I605" s="79"/>
      <c r="J605" s="78"/>
      <c r="K605" s="64">
        <f t="shared" ref="K605:K610" si="1385">J605-L605</f>
        <v>0</v>
      </c>
      <c r="L605" s="79"/>
      <c r="M605" s="78"/>
      <c r="N605" s="64">
        <f t="shared" ref="N605:N610" si="1386">M605-O605</f>
        <v>0</v>
      </c>
      <c r="O605" s="79"/>
      <c r="P605" s="78"/>
      <c r="Q605" s="64">
        <f t="shared" ref="Q605:Q610" si="1387">P605-R605</f>
        <v>0</v>
      </c>
      <c r="R605" s="79"/>
      <c r="S605" s="78"/>
      <c r="T605" s="64">
        <f t="shared" ref="T605:T610" si="1388">S605-U605</f>
        <v>0</v>
      </c>
      <c r="U605" s="79"/>
      <c r="V605" s="78"/>
      <c r="W605" s="64">
        <f t="shared" ref="W605:W610" si="1389">V605-X605</f>
        <v>0</v>
      </c>
      <c r="X605" s="79"/>
      <c r="Y605" s="78"/>
      <c r="Z605" s="64">
        <f t="shared" ref="Z605:Z610" si="1390">Y605-AA605</f>
        <v>0</v>
      </c>
      <c r="AA605" s="79"/>
      <c r="AB605" s="78"/>
      <c r="AC605" s="64">
        <f t="shared" ref="AC605:AC610" si="1391">AB605-AD605</f>
        <v>0</v>
      </c>
      <c r="AD605" s="79"/>
      <c r="AE605" s="78"/>
      <c r="AF605" s="64">
        <f t="shared" ref="AF605:AF610" si="1392">AE605-AG605</f>
        <v>0</v>
      </c>
      <c r="AG605" s="79"/>
      <c r="AH605" s="78"/>
      <c r="AI605" s="64">
        <f t="shared" ref="AI605:AI610" si="1393">AH605-AJ605</f>
        <v>0</v>
      </c>
      <c r="AJ605" s="79"/>
      <c r="AK605" s="78"/>
      <c r="AL605" s="64">
        <f t="shared" ref="AL605:AL610" si="1394">AK605-AM605</f>
        <v>0</v>
      </c>
      <c r="AM605" s="79"/>
      <c r="AN605" s="78"/>
      <c r="AO605" s="64">
        <f t="shared" ref="AO605:AO610" si="1395">AN605-AP605</f>
        <v>0</v>
      </c>
      <c r="AP605" s="79"/>
      <c r="AQ605" s="78"/>
      <c r="AR605" s="64">
        <f t="shared" ref="AR605:AR609" si="1396">AQ605-AS605</f>
        <v>0</v>
      </c>
      <c r="AS605" s="79"/>
      <c r="AT605" s="78"/>
      <c r="AU605" s="64">
        <f t="shared" ref="AU605:AU609" si="1397">AT605-AV605</f>
        <v>0</v>
      </c>
      <c r="AV605" s="79"/>
      <c r="AW605" s="78"/>
      <c r="AX605" s="64">
        <f t="shared" ref="AX605:AX609" si="1398">AW605-AY605</f>
        <v>0</v>
      </c>
      <c r="AY605" s="79"/>
      <c r="AZ605" s="76"/>
      <c r="BA605" s="66" t="s">
        <v>34</v>
      </c>
    </row>
    <row r="606" spans="1:53">
      <c r="A606" s="627"/>
      <c r="B606" s="611"/>
      <c r="C606" s="613"/>
      <c r="D606" s="625"/>
      <c r="E606" s="629"/>
      <c r="F606" s="45" t="s">
        <v>35</v>
      </c>
      <c r="G606" s="78"/>
      <c r="H606" s="64">
        <f t="shared" si="1384"/>
        <v>0</v>
      </c>
      <c r="I606" s="79"/>
      <c r="J606" s="78"/>
      <c r="K606" s="64">
        <f t="shared" si="1385"/>
        <v>0</v>
      </c>
      <c r="L606" s="79"/>
      <c r="M606" s="78"/>
      <c r="N606" s="64">
        <f t="shared" si="1386"/>
        <v>0</v>
      </c>
      <c r="O606" s="79"/>
      <c r="P606" s="78"/>
      <c r="Q606" s="64">
        <f t="shared" si="1387"/>
        <v>0</v>
      </c>
      <c r="R606" s="79"/>
      <c r="S606" s="78"/>
      <c r="T606" s="64">
        <f t="shared" si="1388"/>
        <v>0</v>
      </c>
      <c r="U606" s="79"/>
      <c r="V606" s="78"/>
      <c r="W606" s="64">
        <f t="shared" si="1389"/>
        <v>0</v>
      </c>
      <c r="X606" s="79"/>
      <c r="Y606" s="78"/>
      <c r="Z606" s="64">
        <f t="shared" si="1390"/>
        <v>0</v>
      </c>
      <c r="AA606" s="79"/>
      <c r="AB606" s="78"/>
      <c r="AC606" s="64">
        <f t="shared" si="1391"/>
        <v>0</v>
      </c>
      <c r="AD606" s="79"/>
      <c r="AE606" s="78"/>
      <c r="AF606" s="64">
        <f t="shared" si="1392"/>
        <v>0</v>
      </c>
      <c r="AG606" s="79"/>
      <c r="AH606" s="78"/>
      <c r="AI606" s="64">
        <f t="shared" si="1393"/>
        <v>0</v>
      </c>
      <c r="AJ606" s="79"/>
      <c r="AK606" s="78"/>
      <c r="AL606" s="64">
        <f t="shared" si="1394"/>
        <v>0</v>
      </c>
      <c r="AM606" s="79"/>
      <c r="AN606" s="78"/>
      <c r="AO606" s="64">
        <f t="shared" si="1395"/>
        <v>0</v>
      </c>
      <c r="AP606" s="79"/>
      <c r="AQ606" s="78"/>
      <c r="AR606" s="64">
        <f t="shared" si="1396"/>
        <v>0</v>
      </c>
      <c r="AS606" s="79"/>
      <c r="AT606" s="78"/>
      <c r="AU606" s="64">
        <f t="shared" si="1397"/>
        <v>0</v>
      </c>
      <c r="AV606" s="79"/>
      <c r="AW606" s="78"/>
      <c r="AX606" s="64">
        <f t="shared" si="1398"/>
        <v>0</v>
      </c>
      <c r="AY606" s="79"/>
      <c r="AZ606" s="76"/>
      <c r="BA606" s="67">
        <f>SUM(G605:G610,J605:J610,M605:M610,P605:P610,S605:S610,V605:V610,Y605:Y610,AB605:AB610,AE605:AE610,AH605:AH610,AK605:AK610,AZ605:AZ610,AN605:AN610,AQ605:AQ610)</f>
        <v>84512</v>
      </c>
    </row>
    <row r="607" spans="1:53">
      <c r="A607" s="627"/>
      <c r="B607" s="611"/>
      <c r="C607" s="613"/>
      <c r="D607" s="625"/>
      <c r="E607" s="629"/>
      <c r="F607" s="45" t="s">
        <v>36</v>
      </c>
      <c r="G607" s="78"/>
      <c r="H607" s="64">
        <f t="shared" si="1384"/>
        <v>0</v>
      </c>
      <c r="I607" s="79"/>
      <c r="J607" s="78"/>
      <c r="K607" s="64">
        <f t="shared" si="1385"/>
        <v>0</v>
      </c>
      <c r="L607" s="79"/>
      <c r="M607" s="78"/>
      <c r="N607" s="64">
        <f t="shared" si="1386"/>
        <v>0</v>
      </c>
      <c r="O607" s="79"/>
      <c r="P607" s="78"/>
      <c r="Q607" s="64">
        <f t="shared" si="1387"/>
        <v>0</v>
      </c>
      <c r="R607" s="79"/>
      <c r="S607" s="78"/>
      <c r="T607" s="64">
        <f t="shared" si="1388"/>
        <v>0</v>
      </c>
      <c r="U607" s="79"/>
      <c r="V607" s="78"/>
      <c r="W607" s="64">
        <f t="shared" si="1389"/>
        <v>0</v>
      </c>
      <c r="X607" s="79"/>
      <c r="Y607" s="78"/>
      <c r="Z607" s="64">
        <f t="shared" si="1390"/>
        <v>0</v>
      </c>
      <c r="AA607" s="79"/>
      <c r="AB607" s="78"/>
      <c r="AC607" s="64">
        <f t="shared" si="1391"/>
        <v>0</v>
      </c>
      <c r="AD607" s="79"/>
      <c r="AE607" s="78"/>
      <c r="AF607" s="64">
        <f t="shared" si="1392"/>
        <v>0</v>
      </c>
      <c r="AG607" s="79"/>
      <c r="AH607" s="78"/>
      <c r="AI607" s="64">
        <f t="shared" si="1393"/>
        <v>0</v>
      </c>
      <c r="AJ607" s="79"/>
      <c r="AK607" s="78"/>
      <c r="AL607" s="64">
        <f t="shared" si="1394"/>
        <v>0</v>
      </c>
      <c r="AM607" s="79"/>
      <c r="AN607" s="78"/>
      <c r="AO607" s="64">
        <f t="shared" si="1395"/>
        <v>0</v>
      </c>
      <c r="AP607" s="79"/>
      <c r="AQ607" s="78"/>
      <c r="AR607" s="64">
        <f t="shared" si="1396"/>
        <v>0</v>
      </c>
      <c r="AS607" s="79"/>
      <c r="AT607" s="78"/>
      <c r="AU607" s="64">
        <f t="shared" si="1397"/>
        <v>0</v>
      </c>
      <c r="AV607" s="79"/>
      <c r="AW607" s="78"/>
      <c r="AX607" s="64">
        <f t="shared" si="1398"/>
        <v>0</v>
      </c>
      <c r="AY607" s="79"/>
      <c r="AZ607" s="76"/>
      <c r="BA607" s="68" t="s">
        <v>37</v>
      </c>
    </row>
    <row r="608" spans="1:53">
      <c r="A608" s="627"/>
      <c r="B608" s="611"/>
      <c r="C608" s="613"/>
      <c r="D608" s="625"/>
      <c r="E608" s="629"/>
      <c r="F608" s="45" t="s">
        <v>38</v>
      </c>
      <c r="G608" s="78"/>
      <c r="H608" s="64">
        <f t="shared" si="1384"/>
        <v>0</v>
      </c>
      <c r="I608" s="79"/>
      <c r="J608" s="78"/>
      <c r="K608" s="64">
        <f t="shared" si="1385"/>
        <v>0</v>
      </c>
      <c r="L608" s="79"/>
      <c r="M608" s="78"/>
      <c r="N608" s="64">
        <f t="shared" si="1386"/>
        <v>0</v>
      </c>
      <c r="O608" s="79"/>
      <c r="P608" s="78"/>
      <c r="Q608" s="64">
        <f t="shared" si="1387"/>
        <v>0</v>
      </c>
      <c r="R608" s="79"/>
      <c r="S608" s="78"/>
      <c r="T608" s="64">
        <f t="shared" si="1388"/>
        <v>0</v>
      </c>
      <c r="U608" s="79"/>
      <c r="V608" s="78"/>
      <c r="W608" s="64">
        <f t="shared" si="1389"/>
        <v>0</v>
      </c>
      <c r="X608" s="79"/>
      <c r="Y608" s="78"/>
      <c r="Z608" s="64">
        <f t="shared" si="1390"/>
        <v>0</v>
      </c>
      <c r="AA608" s="79"/>
      <c r="AB608" s="78"/>
      <c r="AC608" s="64">
        <f t="shared" si="1391"/>
        <v>0</v>
      </c>
      <c r="AD608" s="79"/>
      <c r="AE608" s="78"/>
      <c r="AF608" s="64">
        <f t="shared" si="1392"/>
        <v>0</v>
      </c>
      <c r="AG608" s="79"/>
      <c r="AH608" s="78"/>
      <c r="AI608" s="64">
        <f t="shared" si="1393"/>
        <v>0</v>
      </c>
      <c r="AJ608" s="79"/>
      <c r="AK608" s="78"/>
      <c r="AL608" s="64">
        <f t="shared" si="1394"/>
        <v>0</v>
      </c>
      <c r="AM608" s="79"/>
      <c r="AN608" s="78"/>
      <c r="AO608" s="64">
        <f t="shared" si="1395"/>
        <v>0</v>
      </c>
      <c r="AP608" s="79"/>
      <c r="AQ608" s="78"/>
      <c r="AR608" s="64">
        <f t="shared" si="1396"/>
        <v>0</v>
      </c>
      <c r="AS608" s="79"/>
      <c r="AT608" s="78"/>
      <c r="AU608" s="64">
        <f t="shared" si="1397"/>
        <v>0</v>
      </c>
      <c r="AV608" s="79"/>
      <c r="AW608" s="78"/>
      <c r="AX608" s="64">
        <f t="shared" si="1398"/>
        <v>0</v>
      </c>
      <c r="AY608" s="79"/>
      <c r="AZ608" s="76"/>
      <c r="BA608" s="67">
        <f>SUM(H605:H610,K605:K610,N605:N610,Q605:Q610,T605:T610,W605:W610,Z605:Z610,AC605:AC610,AF605:AF610,AI605:AI610,AL605:AL610,AO605:AO610,AR605:AR610)</f>
        <v>0</v>
      </c>
    </row>
    <row r="609" spans="1:53">
      <c r="A609" s="627"/>
      <c r="B609" s="611"/>
      <c r="C609" s="613"/>
      <c r="D609" s="625"/>
      <c r="E609" s="629"/>
      <c r="F609" s="45" t="s">
        <v>39</v>
      </c>
      <c r="G609" s="78"/>
      <c r="H609" s="64">
        <f t="shared" si="1384"/>
        <v>0</v>
      </c>
      <c r="I609" s="79"/>
      <c r="J609" s="78"/>
      <c r="K609" s="64">
        <f t="shared" si="1385"/>
        <v>0</v>
      </c>
      <c r="L609" s="79"/>
      <c r="M609" s="78"/>
      <c r="N609" s="64">
        <f t="shared" si="1386"/>
        <v>0</v>
      </c>
      <c r="O609" s="79"/>
      <c r="P609" s="78"/>
      <c r="Q609" s="64">
        <f t="shared" si="1387"/>
        <v>0</v>
      </c>
      <c r="R609" s="79"/>
      <c r="S609" s="78"/>
      <c r="T609" s="64">
        <f t="shared" si="1388"/>
        <v>0</v>
      </c>
      <c r="U609" s="79"/>
      <c r="V609" s="78"/>
      <c r="W609" s="64">
        <f t="shared" si="1389"/>
        <v>0</v>
      </c>
      <c r="X609" s="79"/>
      <c r="Y609" s="78"/>
      <c r="Z609" s="64">
        <f t="shared" si="1390"/>
        <v>0</v>
      </c>
      <c r="AA609" s="79"/>
      <c r="AB609" s="78"/>
      <c r="AC609" s="64">
        <f t="shared" si="1391"/>
        <v>0</v>
      </c>
      <c r="AD609" s="79"/>
      <c r="AE609" s="78"/>
      <c r="AF609" s="64">
        <f t="shared" si="1392"/>
        <v>0</v>
      </c>
      <c r="AG609" s="79"/>
      <c r="AH609" s="78"/>
      <c r="AI609" s="64">
        <f t="shared" si="1393"/>
        <v>0</v>
      </c>
      <c r="AJ609" s="79"/>
      <c r="AK609" s="78"/>
      <c r="AL609" s="64">
        <f t="shared" si="1394"/>
        <v>0</v>
      </c>
      <c r="AM609" s="79"/>
      <c r="AN609" s="78"/>
      <c r="AO609" s="64">
        <f t="shared" si="1395"/>
        <v>0</v>
      </c>
      <c r="AP609" s="79"/>
      <c r="AQ609" s="78"/>
      <c r="AR609" s="64">
        <f t="shared" si="1396"/>
        <v>0</v>
      </c>
      <c r="AS609" s="79"/>
      <c r="AT609" s="78"/>
      <c r="AU609" s="64">
        <f t="shared" si="1397"/>
        <v>0</v>
      </c>
      <c r="AV609" s="79"/>
      <c r="AW609" s="78"/>
      <c r="AX609" s="64">
        <f t="shared" si="1398"/>
        <v>0</v>
      </c>
      <c r="AY609" s="79"/>
      <c r="AZ609" s="76"/>
      <c r="BA609" s="68" t="s">
        <v>40</v>
      </c>
    </row>
    <row r="610" spans="1:53">
      <c r="A610" s="738"/>
      <c r="B610" s="734"/>
      <c r="C610" s="735"/>
      <c r="D610" s="739"/>
      <c r="E610" s="740"/>
      <c r="F610" s="45" t="s">
        <v>42</v>
      </c>
      <c r="G610" s="78"/>
      <c r="H610" s="64">
        <f t="shared" si="1384"/>
        <v>0</v>
      </c>
      <c r="I610" s="79"/>
      <c r="J610" s="78"/>
      <c r="K610" s="64">
        <f t="shared" si="1385"/>
        <v>0</v>
      </c>
      <c r="L610" s="79"/>
      <c r="M610" s="78"/>
      <c r="N610" s="64">
        <f t="shared" si="1386"/>
        <v>0</v>
      </c>
      <c r="O610" s="79"/>
      <c r="P610" s="78"/>
      <c r="Q610" s="64">
        <f t="shared" si="1387"/>
        <v>0</v>
      </c>
      <c r="R610" s="79"/>
      <c r="S610" s="78"/>
      <c r="T610" s="64">
        <f t="shared" si="1388"/>
        <v>0</v>
      </c>
      <c r="U610" s="79"/>
      <c r="V610" s="78"/>
      <c r="W610" s="64">
        <f t="shared" si="1389"/>
        <v>0</v>
      </c>
      <c r="X610" s="79"/>
      <c r="Y610" s="78"/>
      <c r="Z610" s="64">
        <f t="shared" si="1390"/>
        <v>0</v>
      </c>
      <c r="AA610" s="79"/>
      <c r="AB610" s="78"/>
      <c r="AC610" s="64">
        <f t="shared" si="1391"/>
        <v>0</v>
      </c>
      <c r="AD610" s="79"/>
      <c r="AE610" s="78"/>
      <c r="AF610" s="64">
        <f t="shared" si="1392"/>
        <v>0</v>
      </c>
      <c r="AG610" s="79"/>
      <c r="AH610" s="78">
        <v>84512</v>
      </c>
      <c r="AI610" s="64">
        <f t="shared" si="1393"/>
        <v>0</v>
      </c>
      <c r="AJ610" s="79">
        <v>84512</v>
      </c>
      <c r="AK610" s="78"/>
      <c r="AL610" s="64">
        <f t="shared" si="1394"/>
        <v>0</v>
      </c>
      <c r="AM610" s="79"/>
      <c r="AN610" s="78"/>
      <c r="AO610" s="64">
        <f t="shared" si="1395"/>
        <v>0</v>
      </c>
      <c r="AP610" s="79"/>
      <c r="AQ610" s="78"/>
      <c r="AR610" s="64">
        <f>AQ610-AS610</f>
        <v>0</v>
      </c>
      <c r="AS610" s="79"/>
      <c r="AT610" s="78"/>
      <c r="AU610" s="64">
        <f>AT610-AV610</f>
        <v>0</v>
      </c>
      <c r="AV610" s="79"/>
      <c r="AW610" s="78"/>
      <c r="AX610" s="64">
        <f>AW610-AY610</f>
        <v>0</v>
      </c>
      <c r="AY610" s="79"/>
      <c r="AZ610" s="76"/>
      <c r="BA610" s="67">
        <f>SUM(I605:I610,L605:L610,O605:O610,R605:R610,U605:U610,X605:X610,AA605:AA610,AD605:AD610,AG605:AG610,AM605:AM610,AP605:AP610,AS605:AS610)</f>
        <v>0</v>
      </c>
    </row>
    <row r="611" spans="1:53">
      <c r="A611" s="477" t="s">
        <v>24</v>
      </c>
      <c r="B611" s="467" t="s">
        <v>20</v>
      </c>
      <c r="C611" s="467" t="s">
        <v>21</v>
      </c>
      <c r="D611" s="467" t="s">
        <v>212</v>
      </c>
      <c r="E611" s="467" t="s">
        <v>23</v>
      </c>
      <c r="F611" s="435" t="s">
        <v>25</v>
      </c>
      <c r="G611" s="459" t="s">
        <v>26</v>
      </c>
      <c r="H611" s="449" t="s">
        <v>27</v>
      </c>
      <c r="I611" s="451" t="s">
        <v>28</v>
      </c>
      <c r="J611" s="459" t="s">
        <v>26</v>
      </c>
      <c r="K611" s="449" t="s">
        <v>27</v>
      </c>
      <c r="L611" s="451" t="s">
        <v>28</v>
      </c>
      <c r="M611" s="459" t="s">
        <v>26</v>
      </c>
      <c r="N611" s="449" t="s">
        <v>27</v>
      </c>
      <c r="O611" s="451" t="s">
        <v>28</v>
      </c>
      <c r="P611" s="459" t="s">
        <v>26</v>
      </c>
      <c r="Q611" s="449" t="s">
        <v>27</v>
      </c>
      <c r="R611" s="451" t="s">
        <v>28</v>
      </c>
      <c r="S611" s="459" t="s">
        <v>26</v>
      </c>
      <c r="T611" s="449" t="s">
        <v>27</v>
      </c>
      <c r="U611" s="451" t="s">
        <v>28</v>
      </c>
      <c r="V611" s="459" t="s">
        <v>26</v>
      </c>
      <c r="W611" s="449" t="s">
        <v>27</v>
      </c>
      <c r="X611" s="451" t="s">
        <v>28</v>
      </c>
      <c r="Y611" s="459" t="s">
        <v>26</v>
      </c>
      <c r="Z611" s="449" t="s">
        <v>27</v>
      </c>
      <c r="AA611" s="451" t="s">
        <v>28</v>
      </c>
      <c r="AB611" s="459" t="s">
        <v>26</v>
      </c>
      <c r="AC611" s="449" t="s">
        <v>27</v>
      </c>
      <c r="AD611" s="451" t="s">
        <v>28</v>
      </c>
      <c r="AE611" s="459" t="s">
        <v>26</v>
      </c>
      <c r="AF611" s="449" t="s">
        <v>27</v>
      </c>
      <c r="AG611" s="451" t="s">
        <v>28</v>
      </c>
      <c r="AH611" s="459" t="s">
        <v>26</v>
      </c>
      <c r="AI611" s="449" t="s">
        <v>27</v>
      </c>
      <c r="AJ611" s="451" t="s">
        <v>28</v>
      </c>
      <c r="AK611" s="459" t="s">
        <v>26</v>
      </c>
      <c r="AL611" s="449" t="s">
        <v>27</v>
      </c>
      <c r="AM611" s="451" t="s">
        <v>28</v>
      </c>
      <c r="AN611" s="459" t="s">
        <v>26</v>
      </c>
      <c r="AO611" s="449" t="s">
        <v>27</v>
      </c>
      <c r="AP611" s="451" t="s">
        <v>28</v>
      </c>
      <c r="AQ611" s="459" t="s">
        <v>26</v>
      </c>
      <c r="AR611" s="449" t="s">
        <v>27</v>
      </c>
      <c r="AS611" s="451" t="s">
        <v>28</v>
      </c>
      <c r="AT611" s="459" t="s">
        <v>26</v>
      </c>
      <c r="AU611" s="449" t="s">
        <v>27</v>
      </c>
      <c r="AV611" s="451" t="s">
        <v>28</v>
      </c>
      <c r="AW611" s="459" t="s">
        <v>26</v>
      </c>
      <c r="AX611" s="449" t="s">
        <v>27</v>
      </c>
      <c r="AY611" s="451" t="s">
        <v>28</v>
      </c>
      <c r="AZ611" s="475" t="s">
        <v>26</v>
      </c>
      <c r="BA611" s="482" t="s">
        <v>29</v>
      </c>
    </row>
    <row r="612" spans="1:53" ht="15" customHeight="1">
      <c r="A612" s="626" t="s">
        <v>90</v>
      </c>
      <c r="B612" s="610" t="s">
        <v>525</v>
      </c>
      <c r="C612" s="612">
        <v>3129</v>
      </c>
      <c r="D612" s="624"/>
      <c r="E612" s="628" t="s">
        <v>526</v>
      </c>
      <c r="F612" s="44" t="s">
        <v>33</v>
      </c>
      <c r="G612" s="78"/>
      <c r="H612" s="64">
        <f t="shared" ref="H612:H617" si="1399">G612-I612</f>
        <v>0</v>
      </c>
      <c r="I612" s="79"/>
      <c r="J612" s="78"/>
      <c r="K612" s="64">
        <f t="shared" ref="K612:K617" si="1400">J612-L612</f>
        <v>0</v>
      </c>
      <c r="L612" s="79"/>
      <c r="M612" s="78"/>
      <c r="N612" s="64">
        <f t="shared" ref="N612:N617" si="1401">M612-O612</f>
        <v>0</v>
      </c>
      <c r="O612" s="79"/>
      <c r="P612" s="78"/>
      <c r="Q612" s="64">
        <f t="shared" ref="Q612:Q617" si="1402">P612-R612</f>
        <v>0</v>
      </c>
      <c r="R612" s="79"/>
      <c r="S612" s="78"/>
      <c r="T612" s="64">
        <f t="shared" ref="T612:T617" si="1403">S612-U612</f>
        <v>0</v>
      </c>
      <c r="U612" s="79"/>
      <c r="V612" s="78"/>
      <c r="W612" s="64">
        <f t="shared" ref="W612:W617" si="1404">V612-X612</f>
        <v>0</v>
      </c>
      <c r="X612" s="79"/>
      <c r="Y612" s="78"/>
      <c r="Z612" s="64">
        <f t="shared" ref="Z612:Z617" si="1405">Y612-AA612</f>
        <v>0</v>
      </c>
      <c r="AA612" s="79"/>
      <c r="AB612" s="78"/>
      <c r="AC612" s="64">
        <f t="shared" ref="AC612:AC617" si="1406">AB612-AD612</f>
        <v>0</v>
      </c>
      <c r="AD612" s="79"/>
      <c r="AE612" s="78"/>
      <c r="AF612" s="64">
        <f t="shared" ref="AF612:AF617" si="1407">AE612-AG612</f>
        <v>0</v>
      </c>
      <c r="AG612" s="79"/>
      <c r="AH612" s="78"/>
      <c r="AI612" s="64">
        <f t="shared" ref="AI612:AI617" si="1408">AH612-AJ612</f>
        <v>0</v>
      </c>
      <c r="AJ612" s="79"/>
      <c r="AK612" s="78"/>
      <c r="AL612" s="64">
        <f t="shared" ref="AL612:AL617" si="1409">AK612-AM612</f>
        <v>0</v>
      </c>
      <c r="AM612" s="79"/>
      <c r="AN612" s="78"/>
      <c r="AO612" s="64">
        <f t="shared" ref="AO612:AO617" si="1410">AN612-AP612</f>
        <v>0</v>
      </c>
      <c r="AP612" s="79"/>
      <c r="AQ612" s="78"/>
      <c r="AR612" s="64">
        <f t="shared" ref="AR612:AR616" si="1411">AQ612-AS612</f>
        <v>0</v>
      </c>
      <c r="AS612" s="79"/>
      <c r="AT612" s="78"/>
      <c r="AU612" s="64">
        <f t="shared" ref="AU612:AU616" si="1412">AT612-AV612</f>
        <v>0</v>
      </c>
      <c r="AV612" s="79"/>
      <c r="AW612" s="78"/>
      <c r="AX612" s="64">
        <f t="shared" ref="AX612:AX616" si="1413">AW612-AY612</f>
        <v>0</v>
      </c>
      <c r="AY612" s="79"/>
      <c r="AZ612" s="76"/>
      <c r="BA612" s="66" t="s">
        <v>34</v>
      </c>
    </row>
    <row r="613" spans="1:53">
      <c r="A613" s="627"/>
      <c r="B613" s="611"/>
      <c r="C613" s="613"/>
      <c r="D613" s="625"/>
      <c r="E613" s="629"/>
      <c r="F613" s="45" t="s">
        <v>35</v>
      </c>
      <c r="G613" s="78"/>
      <c r="H613" s="64">
        <f t="shared" si="1399"/>
        <v>0</v>
      </c>
      <c r="I613" s="79"/>
      <c r="J613" s="78"/>
      <c r="K613" s="64">
        <f t="shared" si="1400"/>
        <v>0</v>
      </c>
      <c r="L613" s="79"/>
      <c r="M613" s="78"/>
      <c r="N613" s="64">
        <f t="shared" si="1401"/>
        <v>0</v>
      </c>
      <c r="O613" s="79"/>
      <c r="P613" s="78"/>
      <c r="Q613" s="64">
        <f t="shared" si="1402"/>
        <v>0</v>
      </c>
      <c r="R613" s="79"/>
      <c r="S613" s="78"/>
      <c r="T613" s="64">
        <f t="shared" si="1403"/>
        <v>0</v>
      </c>
      <c r="U613" s="79"/>
      <c r="V613" s="78"/>
      <c r="W613" s="64">
        <f t="shared" si="1404"/>
        <v>0</v>
      </c>
      <c r="X613" s="79"/>
      <c r="Y613" s="78"/>
      <c r="Z613" s="64">
        <f t="shared" si="1405"/>
        <v>0</v>
      </c>
      <c r="AA613" s="79"/>
      <c r="AB613" s="78"/>
      <c r="AC613" s="64">
        <f t="shared" si="1406"/>
        <v>0</v>
      </c>
      <c r="AD613" s="79"/>
      <c r="AE613" s="78"/>
      <c r="AF613" s="64">
        <f t="shared" si="1407"/>
        <v>0</v>
      </c>
      <c r="AG613" s="79"/>
      <c r="AH613" s="78"/>
      <c r="AI613" s="64">
        <f t="shared" si="1408"/>
        <v>0</v>
      </c>
      <c r="AJ613" s="79"/>
      <c r="AK613" s="78"/>
      <c r="AL613" s="64">
        <f t="shared" si="1409"/>
        <v>0</v>
      </c>
      <c r="AM613" s="79"/>
      <c r="AN613" s="78"/>
      <c r="AO613" s="64">
        <f t="shared" si="1410"/>
        <v>0</v>
      </c>
      <c r="AP613" s="79"/>
      <c r="AQ613" s="78"/>
      <c r="AR613" s="64">
        <f t="shared" si="1411"/>
        <v>0</v>
      </c>
      <c r="AS613" s="79"/>
      <c r="AT613" s="78"/>
      <c r="AU613" s="64">
        <f t="shared" si="1412"/>
        <v>0</v>
      </c>
      <c r="AV613" s="79"/>
      <c r="AW613" s="78"/>
      <c r="AX613" s="64">
        <f t="shared" si="1413"/>
        <v>0</v>
      </c>
      <c r="AY613" s="79"/>
      <c r="AZ613" s="76"/>
      <c r="BA613" s="67">
        <f>SUM(G612:G617,J612:J617,M612:M617,P612:P617,S612:S617,V612:V617,Y612:Y617,AB612:AB617,AE612:AE617,AH612:AH617,AK612:AK617,AZ612:AZ617,AN612:AN617,AQ612:AQ617)</f>
        <v>50000</v>
      </c>
    </row>
    <row r="614" spans="1:53">
      <c r="A614" s="627"/>
      <c r="B614" s="611"/>
      <c r="C614" s="613"/>
      <c r="D614" s="625"/>
      <c r="E614" s="629"/>
      <c r="F614" s="45" t="s">
        <v>36</v>
      </c>
      <c r="G614" s="78"/>
      <c r="H614" s="64">
        <f t="shared" si="1399"/>
        <v>0</v>
      </c>
      <c r="I614" s="79"/>
      <c r="J614" s="78"/>
      <c r="K614" s="64">
        <f t="shared" si="1400"/>
        <v>0</v>
      </c>
      <c r="L614" s="79"/>
      <c r="M614" s="78"/>
      <c r="N614" s="64">
        <f t="shared" si="1401"/>
        <v>0</v>
      </c>
      <c r="O614" s="79"/>
      <c r="P614" s="78"/>
      <c r="Q614" s="64">
        <f t="shared" si="1402"/>
        <v>0</v>
      </c>
      <c r="R614" s="79"/>
      <c r="S614" s="78"/>
      <c r="T614" s="64">
        <f t="shared" si="1403"/>
        <v>0</v>
      </c>
      <c r="U614" s="79"/>
      <c r="V614" s="78"/>
      <c r="W614" s="64">
        <f t="shared" si="1404"/>
        <v>0</v>
      </c>
      <c r="X614" s="79"/>
      <c r="Y614" s="78"/>
      <c r="Z614" s="64">
        <f t="shared" si="1405"/>
        <v>0</v>
      </c>
      <c r="AA614" s="79"/>
      <c r="AB614" s="78"/>
      <c r="AC614" s="64">
        <f t="shared" si="1406"/>
        <v>0</v>
      </c>
      <c r="AD614" s="79"/>
      <c r="AE614" s="78"/>
      <c r="AF614" s="64">
        <f t="shared" si="1407"/>
        <v>0</v>
      </c>
      <c r="AG614" s="79"/>
      <c r="AH614" s="78">
        <v>50000</v>
      </c>
      <c r="AI614" s="64">
        <f t="shared" si="1408"/>
        <v>0</v>
      </c>
      <c r="AJ614" s="79">
        <v>50000</v>
      </c>
      <c r="AK614" s="78"/>
      <c r="AL614" s="64">
        <f t="shared" si="1409"/>
        <v>0</v>
      </c>
      <c r="AM614" s="79"/>
      <c r="AN614" s="78"/>
      <c r="AO614" s="64">
        <f t="shared" si="1410"/>
        <v>0</v>
      </c>
      <c r="AP614" s="79"/>
      <c r="AQ614" s="78"/>
      <c r="AR614" s="64">
        <f t="shared" si="1411"/>
        <v>0</v>
      </c>
      <c r="AS614" s="79"/>
      <c r="AT614" s="78"/>
      <c r="AU614" s="64">
        <f t="shared" si="1412"/>
        <v>0</v>
      </c>
      <c r="AV614" s="79"/>
      <c r="AW614" s="78"/>
      <c r="AX614" s="64">
        <f t="shared" si="1413"/>
        <v>0</v>
      </c>
      <c r="AY614" s="79"/>
      <c r="AZ614" s="76"/>
      <c r="BA614" s="68" t="s">
        <v>37</v>
      </c>
    </row>
    <row r="615" spans="1:53">
      <c r="A615" s="627"/>
      <c r="B615" s="611"/>
      <c r="C615" s="613"/>
      <c r="D615" s="625"/>
      <c r="E615" s="629"/>
      <c r="F615" s="45" t="s">
        <v>38</v>
      </c>
      <c r="G615" s="78"/>
      <c r="H615" s="64">
        <f t="shared" si="1399"/>
        <v>0</v>
      </c>
      <c r="I615" s="79"/>
      <c r="J615" s="78"/>
      <c r="K615" s="64">
        <f t="shared" si="1400"/>
        <v>0</v>
      </c>
      <c r="L615" s="79"/>
      <c r="M615" s="78"/>
      <c r="N615" s="64">
        <f t="shared" si="1401"/>
        <v>0</v>
      </c>
      <c r="O615" s="79"/>
      <c r="P615" s="78"/>
      <c r="Q615" s="64">
        <f t="shared" si="1402"/>
        <v>0</v>
      </c>
      <c r="R615" s="79"/>
      <c r="S615" s="78"/>
      <c r="T615" s="64">
        <f t="shared" si="1403"/>
        <v>0</v>
      </c>
      <c r="U615" s="79"/>
      <c r="V615" s="78"/>
      <c r="W615" s="64">
        <f t="shared" si="1404"/>
        <v>0</v>
      </c>
      <c r="X615" s="79"/>
      <c r="Y615" s="78"/>
      <c r="Z615" s="64">
        <f t="shared" si="1405"/>
        <v>0</v>
      </c>
      <c r="AA615" s="79"/>
      <c r="AB615" s="78"/>
      <c r="AC615" s="64">
        <f t="shared" si="1406"/>
        <v>0</v>
      </c>
      <c r="AD615" s="79"/>
      <c r="AE615" s="78"/>
      <c r="AF615" s="64">
        <f t="shared" si="1407"/>
        <v>0</v>
      </c>
      <c r="AG615" s="79"/>
      <c r="AH615" s="78"/>
      <c r="AI615" s="64">
        <f t="shared" si="1408"/>
        <v>0</v>
      </c>
      <c r="AJ615" s="79"/>
      <c r="AK615" s="78"/>
      <c r="AL615" s="64">
        <f t="shared" si="1409"/>
        <v>0</v>
      </c>
      <c r="AM615" s="79"/>
      <c r="AN615" s="78"/>
      <c r="AO615" s="64">
        <f t="shared" si="1410"/>
        <v>0</v>
      </c>
      <c r="AP615" s="79"/>
      <c r="AQ615" s="78"/>
      <c r="AR615" s="64">
        <f t="shared" si="1411"/>
        <v>0</v>
      </c>
      <c r="AS615" s="79"/>
      <c r="AT615" s="78"/>
      <c r="AU615" s="64">
        <f t="shared" si="1412"/>
        <v>0</v>
      </c>
      <c r="AV615" s="79"/>
      <c r="AW615" s="78"/>
      <c r="AX615" s="64">
        <f t="shared" si="1413"/>
        <v>0</v>
      </c>
      <c r="AY615" s="79"/>
      <c r="AZ615" s="76"/>
      <c r="BA615" s="67">
        <f>SUM(H612:H617,K612:K617,N612:N617,Q612:Q617,T612:T617,W612:W617,Z612:Z617,AC612:AC617,AF612:AF617,AI612:AI617,AL612:AL617,AO612:AO617,AR612:AR617)</f>
        <v>0</v>
      </c>
    </row>
    <row r="616" spans="1:53">
      <c r="A616" s="627"/>
      <c r="B616" s="611"/>
      <c r="C616" s="613"/>
      <c r="D616" s="625"/>
      <c r="E616" s="629"/>
      <c r="F616" s="45" t="s">
        <v>39</v>
      </c>
      <c r="G616" s="78"/>
      <c r="H616" s="64">
        <f t="shared" si="1399"/>
        <v>0</v>
      </c>
      <c r="I616" s="79"/>
      <c r="J616" s="78"/>
      <c r="K616" s="64">
        <f t="shared" si="1400"/>
        <v>0</v>
      </c>
      <c r="L616" s="79"/>
      <c r="M616" s="78"/>
      <c r="N616" s="64">
        <f t="shared" si="1401"/>
        <v>0</v>
      </c>
      <c r="O616" s="79"/>
      <c r="P616" s="78"/>
      <c r="Q616" s="64">
        <f t="shared" si="1402"/>
        <v>0</v>
      </c>
      <c r="R616" s="79"/>
      <c r="S616" s="78"/>
      <c r="T616" s="64">
        <f t="shared" si="1403"/>
        <v>0</v>
      </c>
      <c r="U616" s="79"/>
      <c r="V616" s="78"/>
      <c r="W616" s="64">
        <f t="shared" si="1404"/>
        <v>0</v>
      </c>
      <c r="X616" s="79"/>
      <c r="Y616" s="78"/>
      <c r="Z616" s="64">
        <f t="shared" si="1405"/>
        <v>0</v>
      </c>
      <c r="AA616" s="79"/>
      <c r="AB616" s="78"/>
      <c r="AC616" s="64">
        <f t="shared" si="1406"/>
        <v>0</v>
      </c>
      <c r="AD616" s="79"/>
      <c r="AE616" s="78"/>
      <c r="AF616" s="64">
        <f t="shared" si="1407"/>
        <v>0</v>
      </c>
      <c r="AG616" s="79"/>
      <c r="AH616" s="78"/>
      <c r="AI616" s="64">
        <f t="shared" si="1408"/>
        <v>0</v>
      </c>
      <c r="AJ616" s="79"/>
      <c r="AK616" s="78"/>
      <c r="AL616" s="64">
        <f t="shared" si="1409"/>
        <v>0</v>
      </c>
      <c r="AM616" s="79"/>
      <c r="AN616" s="78"/>
      <c r="AO616" s="64">
        <f t="shared" si="1410"/>
        <v>0</v>
      </c>
      <c r="AP616" s="79"/>
      <c r="AQ616" s="78"/>
      <c r="AR616" s="64">
        <f t="shared" si="1411"/>
        <v>0</v>
      </c>
      <c r="AS616" s="79"/>
      <c r="AT616" s="78"/>
      <c r="AU616" s="64">
        <f t="shared" si="1412"/>
        <v>0</v>
      </c>
      <c r="AV616" s="79"/>
      <c r="AW616" s="78"/>
      <c r="AX616" s="64">
        <f t="shared" si="1413"/>
        <v>0</v>
      </c>
      <c r="AY616" s="79"/>
      <c r="AZ616" s="76"/>
      <c r="BA616" s="68" t="s">
        <v>40</v>
      </c>
    </row>
    <row r="617" spans="1:53">
      <c r="A617" s="738"/>
      <c r="B617" s="734"/>
      <c r="C617" s="735"/>
      <c r="D617" s="739"/>
      <c r="E617" s="740"/>
      <c r="F617" s="45" t="s">
        <v>42</v>
      </c>
      <c r="G617" s="78"/>
      <c r="H617" s="64">
        <f t="shared" si="1399"/>
        <v>0</v>
      </c>
      <c r="I617" s="79"/>
      <c r="J617" s="78"/>
      <c r="K617" s="64">
        <f t="shared" si="1400"/>
        <v>0</v>
      </c>
      <c r="L617" s="79"/>
      <c r="M617" s="78"/>
      <c r="N617" s="64">
        <f t="shared" si="1401"/>
        <v>0</v>
      </c>
      <c r="O617" s="79"/>
      <c r="P617" s="78"/>
      <c r="Q617" s="64">
        <f t="shared" si="1402"/>
        <v>0</v>
      </c>
      <c r="R617" s="79"/>
      <c r="S617" s="78"/>
      <c r="T617" s="64">
        <f t="shared" si="1403"/>
        <v>0</v>
      </c>
      <c r="U617" s="79"/>
      <c r="V617" s="78"/>
      <c r="W617" s="64">
        <f t="shared" si="1404"/>
        <v>0</v>
      </c>
      <c r="X617" s="79"/>
      <c r="Y617" s="78"/>
      <c r="Z617" s="64">
        <f t="shared" si="1405"/>
        <v>0</v>
      </c>
      <c r="AA617" s="79"/>
      <c r="AB617" s="78"/>
      <c r="AC617" s="64">
        <f t="shared" si="1406"/>
        <v>0</v>
      </c>
      <c r="AD617" s="79"/>
      <c r="AE617" s="78"/>
      <c r="AF617" s="64">
        <f t="shared" si="1407"/>
        <v>0</v>
      </c>
      <c r="AG617" s="79"/>
      <c r="AH617" s="78"/>
      <c r="AI617" s="64">
        <f t="shared" si="1408"/>
        <v>0</v>
      </c>
      <c r="AJ617" s="79"/>
      <c r="AK617" s="78"/>
      <c r="AL617" s="64">
        <f t="shared" si="1409"/>
        <v>0</v>
      </c>
      <c r="AM617" s="79"/>
      <c r="AN617" s="78"/>
      <c r="AO617" s="64">
        <f t="shared" si="1410"/>
        <v>0</v>
      </c>
      <c r="AP617" s="79"/>
      <c r="AQ617" s="78"/>
      <c r="AR617" s="64">
        <f>AQ617-AS617</f>
        <v>0</v>
      </c>
      <c r="AS617" s="79"/>
      <c r="AT617" s="78"/>
      <c r="AU617" s="64">
        <f>AT617-AV617</f>
        <v>0</v>
      </c>
      <c r="AV617" s="79"/>
      <c r="AW617" s="78"/>
      <c r="AX617" s="64">
        <f>AW617-AY617</f>
        <v>0</v>
      </c>
      <c r="AY617" s="79"/>
      <c r="AZ617" s="76"/>
      <c r="BA617" s="67">
        <f>SUM(I612:I617,L612:L617,O612:O617,R612:R617,U612:U617,X612:X617,AA612:AA617,AD612:AD617,AG612:AG617,AM612:AM617,AP612:AP617,AS612:AS617)</f>
        <v>0</v>
      </c>
    </row>
    <row r="618" spans="1:53">
      <c r="A618" s="477" t="s">
        <v>24</v>
      </c>
      <c r="B618" s="467" t="s">
        <v>20</v>
      </c>
      <c r="C618" s="467" t="s">
        <v>21</v>
      </c>
      <c r="D618" s="467" t="s">
        <v>212</v>
      </c>
      <c r="E618" s="467" t="s">
        <v>23</v>
      </c>
      <c r="F618" s="435" t="s">
        <v>25</v>
      </c>
      <c r="G618" s="459" t="s">
        <v>26</v>
      </c>
      <c r="H618" s="449" t="s">
        <v>27</v>
      </c>
      <c r="I618" s="451" t="s">
        <v>28</v>
      </c>
      <c r="J618" s="459" t="s">
        <v>26</v>
      </c>
      <c r="K618" s="449" t="s">
        <v>27</v>
      </c>
      <c r="L618" s="451" t="s">
        <v>28</v>
      </c>
      <c r="M618" s="459" t="s">
        <v>26</v>
      </c>
      <c r="N618" s="449" t="s">
        <v>27</v>
      </c>
      <c r="O618" s="451" t="s">
        <v>28</v>
      </c>
      <c r="P618" s="459" t="s">
        <v>26</v>
      </c>
      <c r="Q618" s="449" t="s">
        <v>27</v>
      </c>
      <c r="R618" s="451" t="s">
        <v>28</v>
      </c>
      <c r="S618" s="459" t="s">
        <v>26</v>
      </c>
      <c r="T618" s="449" t="s">
        <v>27</v>
      </c>
      <c r="U618" s="451" t="s">
        <v>28</v>
      </c>
      <c r="V618" s="459" t="s">
        <v>26</v>
      </c>
      <c r="W618" s="449" t="s">
        <v>27</v>
      </c>
      <c r="X618" s="451" t="s">
        <v>28</v>
      </c>
      <c r="Y618" s="459" t="s">
        <v>26</v>
      </c>
      <c r="Z618" s="449" t="s">
        <v>27</v>
      </c>
      <c r="AA618" s="451" t="s">
        <v>28</v>
      </c>
      <c r="AB618" s="459" t="s">
        <v>26</v>
      </c>
      <c r="AC618" s="449" t="s">
        <v>27</v>
      </c>
      <c r="AD618" s="451" t="s">
        <v>28</v>
      </c>
      <c r="AE618" s="459" t="s">
        <v>26</v>
      </c>
      <c r="AF618" s="449" t="s">
        <v>27</v>
      </c>
      <c r="AG618" s="451" t="s">
        <v>28</v>
      </c>
      <c r="AH618" s="459" t="s">
        <v>26</v>
      </c>
      <c r="AI618" s="449" t="s">
        <v>27</v>
      </c>
      <c r="AJ618" s="451" t="s">
        <v>28</v>
      </c>
      <c r="AK618" s="459" t="s">
        <v>26</v>
      </c>
      <c r="AL618" s="449" t="s">
        <v>27</v>
      </c>
      <c r="AM618" s="451" t="s">
        <v>28</v>
      </c>
      <c r="AN618" s="459" t="s">
        <v>26</v>
      </c>
      <c r="AO618" s="449" t="s">
        <v>27</v>
      </c>
      <c r="AP618" s="451" t="s">
        <v>28</v>
      </c>
      <c r="AQ618" s="459" t="s">
        <v>26</v>
      </c>
      <c r="AR618" s="449" t="s">
        <v>27</v>
      </c>
      <c r="AS618" s="451" t="s">
        <v>28</v>
      </c>
      <c r="AT618" s="459" t="s">
        <v>26</v>
      </c>
      <c r="AU618" s="449" t="s">
        <v>27</v>
      </c>
      <c r="AV618" s="451" t="s">
        <v>28</v>
      </c>
      <c r="AW618" s="459" t="s">
        <v>26</v>
      </c>
      <c r="AX618" s="449" t="s">
        <v>27</v>
      </c>
      <c r="AY618" s="451" t="s">
        <v>28</v>
      </c>
      <c r="AZ618" s="475" t="s">
        <v>26</v>
      </c>
      <c r="BA618" s="482" t="s">
        <v>29</v>
      </c>
    </row>
    <row r="619" spans="1:53" ht="15" customHeight="1">
      <c r="A619" s="754" t="s">
        <v>516</v>
      </c>
      <c r="B619" s="757" t="s">
        <v>527</v>
      </c>
      <c r="C619" s="760">
        <v>2585</v>
      </c>
      <c r="D619" s="763" t="s">
        <v>528</v>
      </c>
      <c r="E619" s="766" t="s">
        <v>529</v>
      </c>
      <c r="F619" s="166" t="s">
        <v>33</v>
      </c>
      <c r="G619" s="167"/>
      <c r="H619" s="168">
        <f t="shared" ref="H619:H624" si="1414">G619-I619</f>
        <v>0</v>
      </c>
      <c r="I619" s="169"/>
      <c r="J619" s="167"/>
      <c r="K619" s="168">
        <f t="shared" ref="K619:K624" si="1415">J619-L619</f>
        <v>0</v>
      </c>
      <c r="L619" s="169"/>
      <c r="M619" s="167"/>
      <c r="N619" s="168">
        <f t="shared" ref="N619:N624" si="1416">M619-O619</f>
        <v>0</v>
      </c>
      <c r="O619" s="169"/>
      <c r="P619" s="167"/>
      <c r="Q619" s="168">
        <f t="shared" ref="Q619:Q624" si="1417">P619-R619</f>
        <v>0</v>
      </c>
      <c r="R619" s="169"/>
      <c r="S619" s="167"/>
      <c r="T619" s="168">
        <f t="shared" ref="T619:T624" si="1418">S619-U619</f>
        <v>0</v>
      </c>
      <c r="U619" s="169"/>
      <c r="V619" s="167"/>
      <c r="W619" s="168">
        <f t="shared" ref="W619:W624" si="1419">V619-X619</f>
        <v>0</v>
      </c>
      <c r="X619" s="170"/>
      <c r="Y619" s="167"/>
      <c r="Z619" s="168">
        <f t="shared" ref="Z619:Z624" si="1420">Y619-AA619</f>
        <v>0</v>
      </c>
      <c r="AA619" s="169"/>
      <c r="AB619" s="167"/>
      <c r="AC619" s="168">
        <f t="shared" ref="AC619:AC624" si="1421">AB619-AD619</f>
        <v>0</v>
      </c>
      <c r="AD619" s="169"/>
      <c r="AE619" s="167"/>
      <c r="AF619" s="168">
        <f t="shared" ref="AF619:AF623" si="1422">AE619-AG619</f>
        <v>0</v>
      </c>
      <c r="AG619" s="169"/>
      <c r="AH619" s="167"/>
      <c r="AI619" s="168">
        <f t="shared" ref="AI619:AI624" si="1423">AH619-AJ619</f>
        <v>0</v>
      </c>
      <c r="AJ619" s="169"/>
      <c r="AK619" s="167"/>
      <c r="AL619" s="168">
        <f t="shared" ref="AL619:AL624" si="1424">AK619-AM619</f>
        <v>0</v>
      </c>
      <c r="AM619" s="169"/>
      <c r="AN619" s="167"/>
      <c r="AO619" s="168">
        <f t="shared" si="1365"/>
        <v>0</v>
      </c>
      <c r="AP619" s="169"/>
      <c r="AQ619" s="167"/>
      <c r="AR619" s="168">
        <f t="shared" si="1366"/>
        <v>0</v>
      </c>
      <c r="AS619" s="169"/>
      <c r="AT619" s="167"/>
      <c r="AU619" s="168">
        <f t="shared" ref="AU619:AU624" si="1425">AT619-AV619</f>
        <v>0</v>
      </c>
      <c r="AV619" s="169"/>
      <c r="AW619" s="167"/>
      <c r="AX619" s="168">
        <f t="shared" ref="AX619:AX624" si="1426">AW619-AY619</f>
        <v>0</v>
      </c>
      <c r="AY619" s="169"/>
      <c r="AZ619" s="171"/>
      <c r="BA619" s="172" t="s">
        <v>34</v>
      </c>
    </row>
    <row r="620" spans="1:53">
      <c r="A620" s="755"/>
      <c r="B620" s="758"/>
      <c r="C620" s="761"/>
      <c r="D620" s="764"/>
      <c r="E620" s="767"/>
      <c r="F620" s="162" t="s">
        <v>35</v>
      </c>
      <c r="G620" s="131"/>
      <c r="H620" s="132">
        <f t="shared" si="1414"/>
        <v>0</v>
      </c>
      <c r="I620" s="133"/>
      <c r="J620" s="131"/>
      <c r="K620" s="132">
        <f t="shared" si="1415"/>
        <v>0</v>
      </c>
      <c r="L620" s="133"/>
      <c r="M620" s="131"/>
      <c r="N620" s="132">
        <f t="shared" si="1416"/>
        <v>0</v>
      </c>
      <c r="O620" s="133"/>
      <c r="P620" s="131"/>
      <c r="Q620" s="132">
        <f t="shared" si="1417"/>
        <v>0</v>
      </c>
      <c r="R620" s="133"/>
      <c r="S620" s="131"/>
      <c r="T620" s="132">
        <f t="shared" si="1418"/>
        <v>0</v>
      </c>
      <c r="U620" s="133"/>
      <c r="V620" s="131"/>
      <c r="W620" s="132">
        <f t="shared" si="1419"/>
        <v>0</v>
      </c>
      <c r="X620" s="161"/>
      <c r="Y620" s="131"/>
      <c r="Z620" s="132">
        <f t="shared" si="1420"/>
        <v>0</v>
      </c>
      <c r="AA620" s="133"/>
      <c r="AB620" s="131"/>
      <c r="AC620" s="132">
        <f t="shared" si="1421"/>
        <v>0</v>
      </c>
      <c r="AD620" s="133"/>
      <c r="AE620" s="131"/>
      <c r="AF620" s="132">
        <f t="shared" si="1422"/>
        <v>0</v>
      </c>
      <c r="AG620" s="133"/>
      <c r="AH620" s="131"/>
      <c r="AI620" s="132">
        <f t="shared" si="1423"/>
        <v>0</v>
      </c>
      <c r="AJ620" s="133"/>
      <c r="AK620" s="131"/>
      <c r="AL620" s="132">
        <f t="shared" si="1424"/>
        <v>0</v>
      </c>
      <c r="AM620" s="133"/>
      <c r="AN620" s="131"/>
      <c r="AO620" s="132">
        <f t="shared" si="1365"/>
        <v>0</v>
      </c>
      <c r="AP620" s="133"/>
      <c r="AQ620" s="131"/>
      <c r="AR620" s="132">
        <f t="shared" si="1366"/>
        <v>0</v>
      </c>
      <c r="AS620" s="133"/>
      <c r="AT620" s="131"/>
      <c r="AU620" s="132">
        <f t="shared" si="1425"/>
        <v>0</v>
      </c>
      <c r="AV620" s="133"/>
      <c r="AW620" s="131"/>
      <c r="AX620" s="132">
        <f t="shared" si="1426"/>
        <v>0</v>
      </c>
      <c r="AY620" s="133"/>
      <c r="AZ620" s="163"/>
      <c r="BA620" s="164">
        <f>SUM(G619:G624,J619:J624,M619:M624,P619:P624,S619:S624,V619:V624,Y619:Y624,AB619:AB624,AE619:AE624,AH619:AH624,AK619:AK624,AZ619:AZ624,AN619:AN624,AQ619:AQ624)</f>
        <v>580446</v>
      </c>
    </row>
    <row r="621" spans="1:53">
      <c r="A621" s="755"/>
      <c r="B621" s="758"/>
      <c r="C621" s="761"/>
      <c r="D621" s="764"/>
      <c r="E621" s="767"/>
      <c r="F621" s="162" t="s">
        <v>36</v>
      </c>
      <c r="G621" s="131"/>
      <c r="H621" s="132">
        <f t="shared" si="1414"/>
        <v>0</v>
      </c>
      <c r="I621" s="133"/>
      <c r="J621" s="131"/>
      <c r="K621" s="132">
        <f t="shared" si="1415"/>
        <v>0</v>
      </c>
      <c r="L621" s="133"/>
      <c r="M621" s="131"/>
      <c r="N621" s="132">
        <f t="shared" si="1416"/>
        <v>0</v>
      </c>
      <c r="O621" s="133"/>
      <c r="P621" s="131"/>
      <c r="Q621" s="132">
        <f t="shared" si="1417"/>
        <v>0</v>
      </c>
      <c r="R621" s="133"/>
      <c r="S621" s="131"/>
      <c r="T621" s="132">
        <f t="shared" si="1418"/>
        <v>0</v>
      </c>
      <c r="U621" s="133"/>
      <c r="V621" s="131"/>
      <c r="W621" s="132">
        <f t="shared" si="1419"/>
        <v>0</v>
      </c>
      <c r="X621" s="161"/>
      <c r="Y621" s="131">
        <v>45878</v>
      </c>
      <c r="Z621" s="132">
        <f t="shared" si="1420"/>
        <v>0</v>
      </c>
      <c r="AA621" s="133">
        <v>45878</v>
      </c>
      <c r="AB621" s="131"/>
      <c r="AC621" s="132">
        <f t="shared" si="1421"/>
        <v>0</v>
      </c>
      <c r="AD621" s="133"/>
      <c r="AE621" s="131"/>
      <c r="AF621" s="132">
        <f t="shared" si="1422"/>
        <v>0</v>
      </c>
      <c r="AG621" s="133"/>
      <c r="AH621" s="131"/>
      <c r="AI621" s="132">
        <f t="shared" si="1423"/>
        <v>0</v>
      </c>
      <c r="AJ621" s="133"/>
      <c r="AK621" s="131"/>
      <c r="AL621" s="132">
        <f t="shared" si="1424"/>
        <v>0</v>
      </c>
      <c r="AM621" s="133"/>
      <c r="AN621" s="131"/>
      <c r="AO621" s="132">
        <f t="shared" si="1365"/>
        <v>0</v>
      </c>
      <c r="AP621" s="133"/>
      <c r="AQ621" s="131"/>
      <c r="AR621" s="132">
        <f t="shared" si="1366"/>
        <v>0</v>
      </c>
      <c r="AS621" s="133"/>
      <c r="AT621" s="131"/>
      <c r="AU621" s="132">
        <f t="shared" si="1425"/>
        <v>0</v>
      </c>
      <c r="AV621" s="133"/>
      <c r="AW621" s="131"/>
      <c r="AX621" s="132">
        <f t="shared" si="1426"/>
        <v>0</v>
      </c>
      <c r="AY621" s="133"/>
      <c r="AZ621" s="163"/>
      <c r="BA621" s="165" t="s">
        <v>37</v>
      </c>
    </row>
    <row r="622" spans="1:53">
      <c r="A622" s="755"/>
      <c r="B622" s="758"/>
      <c r="C622" s="761"/>
      <c r="D622" s="764"/>
      <c r="E622" s="767"/>
      <c r="F622" s="162" t="s">
        <v>38</v>
      </c>
      <c r="G622" s="131"/>
      <c r="H622" s="132">
        <f t="shared" si="1414"/>
        <v>0</v>
      </c>
      <c r="I622" s="133"/>
      <c r="J622" s="131"/>
      <c r="K622" s="132">
        <f t="shared" si="1415"/>
        <v>0</v>
      </c>
      <c r="L622" s="133"/>
      <c r="M622" s="131"/>
      <c r="N622" s="132">
        <f t="shared" si="1416"/>
        <v>0</v>
      </c>
      <c r="O622" s="133"/>
      <c r="P622" s="131"/>
      <c r="Q622" s="132">
        <f t="shared" si="1417"/>
        <v>0</v>
      </c>
      <c r="R622" s="133"/>
      <c r="S622" s="131"/>
      <c r="T622" s="132">
        <f t="shared" si="1418"/>
        <v>0</v>
      </c>
      <c r="U622" s="133"/>
      <c r="V622" s="131"/>
      <c r="W622" s="132">
        <f t="shared" si="1419"/>
        <v>0</v>
      </c>
      <c r="X622" s="161"/>
      <c r="Y622" s="131"/>
      <c r="Z622" s="132">
        <f t="shared" si="1420"/>
        <v>0</v>
      </c>
      <c r="AA622" s="133"/>
      <c r="AB622" s="131"/>
      <c r="AC622" s="132">
        <f t="shared" si="1421"/>
        <v>0</v>
      </c>
      <c r="AD622" s="133"/>
      <c r="AE622" s="131"/>
      <c r="AF622" s="132">
        <f t="shared" si="1422"/>
        <v>0</v>
      </c>
      <c r="AG622" s="133"/>
      <c r="AH622" s="131"/>
      <c r="AI622" s="132">
        <f t="shared" si="1423"/>
        <v>0</v>
      </c>
      <c r="AJ622" s="133"/>
      <c r="AK622" s="131"/>
      <c r="AL622" s="132">
        <f t="shared" si="1424"/>
        <v>0</v>
      </c>
      <c r="AM622" s="133"/>
      <c r="AN622" s="131"/>
      <c r="AO622" s="132">
        <f t="shared" si="1365"/>
        <v>0</v>
      </c>
      <c r="AP622" s="133"/>
      <c r="AQ622" s="131"/>
      <c r="AR622" s="132">
        <f t="shared" si="1366"/>
        <v>0</v>
      </c>
      <c r="AS622" s="133"/>
      <c r="AT622" s="131"/>
      <c r="AU622" s="132">
        <f t="shared" si="1425"/>
        <v>0</v>
      </c>
      <c r="AV622" s="133"/>
      <c r="AW622" s="131"/>
      <c r="AX622" s="132">
        <f t="shared" si="1426"/>
        <v>0</v>
      </c>
      <c r="AY622" s="133"/>
      <c r="AZ622" s="163"/>
      <c r="BA622" s="164">
        <f>SUM(H619:H624,K619:K624,N619:N624,Q619:Q624,T619:T624,W619:W624,Z619:Z624,AC619:AC624,AF619:AF624,AI619:AI624,AL619:AL624,AO619:AO624,AR619:AR624)</f>
        <v>0</v>
      </c>
    </row>
    <row r="623" spans="1:53">
      <c r="A623" s="755"/>
      <c r="B623" s="758"/>
      <c r="C623" s="761"/>
      <c r="D623" s="764"/>
      <c r="E623" s="767"/>
      <c r="F623" s="162" t="s">
        <v>39</v>
      </c>
      <c r="G623" s="131"/>
      <c r="H623" s="132">
        <f t="shared" si="1414"/>
        <v>0</v>
      </c>
      <c r="I623" s="133"/>
      <c r="J623" s="131"/>
      <c r="K623" s="132">
        <f t="shared" si="1415"/>
        <v>0</v>
      </c>
      <c r="L623" s="133"/>
      <c r="M623" s="131"/>
      <c r="N623" s="132">
        <f t="shared" si="1416"/>
        <v>0</v>
      </c>
      <c r="O623" s="133"/>
      <c r="P623" s="131"/>
      <c r="Q623" s="132">
        <f t="shared" si="1417"/>
        <v>0</v>
      </c>
      <c r="R623" s="133"/>
      <c r="S623" s="131"/>
      <c r="T623" s="132">
        <f t="shared" si="1418"/>
        <v>0</v>
      </c>
      <c r="U623" s="133"/>
      <c r="V623" s="131"/>
      <c r="W623" s="132">
        <f t="shared" si="1419"/>
        <v>0</v>
      </c>
      <c r="X623" s="161"/>
      <c r="Y623" s="131"/>
      <c r="Z623" s="132">
        <f t="shared" si="1420"/>
        <v>0</v>
      </c>
      <c r="AA623" s="133"/>
      <c r="AB623" s="131"/>
      <c r="AC623" s="132">
        <f t="shared" si="1421"/>
        <v>0</v>
      </c>
      <c r="AD623" s="133"/>
      <c r="AE623" s="131"/>
      <c r="AF623" s="132">
        <f t="shared" si="1422"/>
        <v>0</v>
      </c>
      <c r="AG623" s="133"/>
      <c r="AH623" s="131"/>
      <c r="AI623" s="132">
        <f t="shared" si="1423"/>
        <v>0</v>
      </c>
      <c r="AJ623" s="133"/>
      <c r="AK623" s="131"/>
      <c r="AL623" s="132">
        <f t="shared" si="1424"/>
        <v>0</v>
      </c>
      <c r="AM623" s="133"/>
      <c r="AN623" s="131"/>
      <c r="AO623" s="132">
        <f t="shared" si="1365"/>
        <v>0</v>
      </c>
      <c r="AP623" s="133"/>
      <c r="AQ623" s="131"/>
      <c r="AR623" s="132">
        <f t="shared" si="1366"/>
        <v>0</v>
      </c>
      <c r="AS623" s="133"/>
      <c r="AT623" s="131"/>
      <c r="AU623" s="132">
        <f t="shared" si="1425"/>
        <v>0</v>
      </c>
      <c r="AV623" s="133"/>
      <c r="AW623" s="131"/>
      <c r="AX623" s="132">
        <f t="shared" si="1426"/>
        <v>0</v>
      </c>
      <c r="AY623" s="133"/>
      <c r="AZ623" s="163"/>
      <c r="BA623" s="165" t="s">
        <v>40</v>
      </c>
    </row>
    <row r="624" spans="1:53">
      <c r="A624" s="756"/>
      <c r="B624" s="759"/>
      <c r="C624" s="762"/>
      <c r="D624" s="765"/>
      <c r="E624" s="768"/>
      <c r="F624" s="162" t="s">
        <v>42</v>
      </c>
      <c r="G624" s="131"/>
      <c r="H624" s="132">
        <f t="shared" si="1414"/>
        <v>0</v>
      </c>
      <c r="I624" s="133"/>
      <c r="J624" s="131"/>
      <c r="K624" s="132">
        <f t="shared" si="1415"/>
        <v>0</v>
      </c>
      <c r="L624" s="133"/>
      <c r="M624" s="131"/>
      <c r="N624" s="132">
        <f t="shared" si="1416"/>
        <v>0</v>
      </c>
      <c r="O624" s="133"/>
      <c r="P624" s="131"/>
      <c r="Q624" s="132">
        <f t="shared" si="1417"/>
        <v>0</v>
      </c>
      <c r="R624" s="133"/>
      <c r="S624" s="131"/>
      <c r="T624" s="132">
        <f t="shared" si="1418"/>
        <v>0</v>
      </c>
      <c r="U624" s="133"/>
      <c r="V624" s="131"/>
      <c r="W624" s="132">
        <f t="shared" si="1419"/>
        <v>0</v>
      </c>
      <c r="X624" s="133"/>
      <c r="Y624" s="131"/>
      <c r="Z624" s="132">
        <f t="shared" si="1420"/>
        <v>0</v>
      </c>
      <c r="AA624" s="133"/>
      <c r="AB624" s="131"/>
      <c r="AC624" s="132">
        <f t="shared" si="1421"/>
        <v>0</v>
      </c>
      <c r="AD624" s="133"/>
      <c r="AE624" s="131">
        <v>534568</v>
      </c>
      <c r="AF624" s="132">
        <v>0</v>
      </c>
      <c r="AG624" s="133">
        <v>536000</v>
      </c>
      <c r="AH624" s="131"/>
      <c r="AI624" s="132">
        <f t="shared" si="1423"/>
        <v>0</v>
      </c>
      <c r="AJ624" s="133"/>
      <c r="AK624" s="131"/>
      <c r="AL624" s="132">
        <f t="shared" si="1424"/>
        <v>0</v>
      </c>
      <c r="AM624" s="133"/>
      <c r="AN624" s="131"/>
      <c r="AO624" s="132">
        <f t="shared" si="1365"/>
        <v>0</v>
      </c>
      <c r="AP624" s="133"/>
      <c r="AQ624" s="131"/>
      <c r="AR624" s="132">
        <f t="shared" si="1366"/>
        <v>0</v>
      </c>
      <c r="AS624" s="133"/>
      <c r="AT624" s="131"/>
      <c r="AU624" s="132">
        <f t="shared" si="1425"/>
        <v>0</v>
      </c>
      <c r="AV624" s="133"/>
      <c r="AW624" s="131"/>
      <c r="AX624" s="132">
        <f t="shared" si="1426"/>
        <v>0</v>
      </c>
      <c r="AY624" s="133"/>
      <c r="AZ624" s="163"/>
      <c r="BA624" s="164">
        <f>SUM(I619:I624,L619:L624,O619:O624,R619:R624,U619:U624,X619:X624,AA619:AA624,AD619:AD624,AG619:AG624,AJ619:AJ624,AM619:AM624,AP619:AP624,AS619:AS624)</f>
        <v>581878</v>
      </c>
    </row>
    <row r="625" spans="1:53">
      <c r="A625" s="477" t="s">
        <v>24</v>
      </c>
      <c r="B625" s="467" t="s">
        <v>20</v>
      </c>
      <c r="C625" s="467" t="s">
        <v>21</v>
      </c>
      <c r="D625" s="467" t="s">
        <v>212</v>
      </c>
      <c r="E625" s="467" t="s">
        <v>23</v>
      </c>
      <c r="F625" s="435" t="s">
        <v>25</v>
      </c>
      <c r="G625" s="459" t="s">
        <v>26</v>
      </c>
      <c r="H625" s="449" t="s">
        <v>27</v>
      </c>
      <c r="I625" s="451" t="s">
        <v>28</v>
      </c>
      <c r="J625" s="459" t="s">
        <v>26</v>
      </c>
      <c r="K625" s="449" t="s">
        <v>27</v>
      </c>
      <c r="L625" s="451" t="s">
        <v>28</v>
      </c>
      <c r="M625" s="459" t="s">
        <v>26</v>
      </c>
      <c r="N625" s="449" t="s">
        <v>27</v>
      </c>
      <c r="O625" s="451" t="s">
        <v>28</v>
      </c>
      <c r="P625" s="459" t="s">
        <v>26</v>
      </c>
      <c r="Q625" s="449" t="s">
        <v>27</v>
      </c>
      <c r="R625" s="451" t="s">
        <v>28</v>
      </c>
      <c r="S625" s="459" t="s">
        <v>26</v>
      </c>
      <c r="T625" s="449" t="s">
        <v>27</v>
      </c>
      <c r="U625" s="451" t="s">
        <v>28</v>
      </c>
      <c r="V625" s="459" t="s">
        <v>26</v>
      </c>
      <c r="W625" s="449" t="s">
        <v>27</v>
      </c>
      <c r="X625" s="451" t="s">
        <v>28</v>
      </c>
      <c r="Y625" s="459" t="s">
        <v>26</v>
      </c>
      <c r="Z625" s="449" t="s">
        <v>27</v>
      </c>
      <c r="AA625" s="451" t="s">
        <v>28</v>
      </c>
      <c r="AB625" s="459" t="s">
        <v>26</v>
      </c>
      <c r="AC625" s="449" t="s">
        <v>27</v>
      </c>
      <c r="AD625" s="451" t="s">
        <v>28</v>
      </c>
      <c r="AE625" s="459" t="s">
        <v>26</v>
      </c>
      <c r="AF625" s="449" t="s">
        <v>27</v>
      </c>
      <c r="AG625" s="451" t="s">
        <v>28</v>
      </c>
      <c r="AH625" s="459" t="s">
        <v>26</v>
      </c>
      <c r="AI625" s="449" t="s">
        <v>27</v>
      </c>
      <c r="AJ625" s="451" t="s">
        <v>28</v>
      </c>
      <c r="AK625" s="459" t="s">
        <v>26</v>
      </c>
      <c r="AL625" s="449" t="s">
        <v>27</v>
      </c>
      <c r="AM625" s="451" t="s">
        <v>28</v>
      </c>
      <c r="AN625" s="459" t="s">
        <v>26</v>
      </c>
      <c r="AO625" s="449" t="s">
        <v>27</v>
      </c>
      <c r="AP625" s="451" t="s">
        <v>28</v>
      </c>
      <c r="AQ625" s="459" t="s">
        <v>26</v>
      </c>
      <c r="AR625" s="449" t="s">
        <v>27</v>
      </c>
      <c r="AS625" s="451" t="s">
        <v>28</v>
      </c>
      <c r="AT625" s="459" t="s">
        <v>26</v>
      </c>
      <c r="AU625" s="449" t="s">
        <v>27</v>
      </c>
      <c r="AV625" s="451" t="s">
        <v>28</v>
      </c>
      <c r="AW625" s="459" t="s">
        <v>26</v>
      </c>
      <c r="AX625" s="449" t="s">
        <v>27</v>
      </c>
      <c r="AY625" s="451" t="s">
        <v>28</v>
      </c>
      <c r="AZ625" s="475" t="s">
        <v>26</v>
      </c>
      <c r="BA625" s="482" t="s">
        <v>29</v>
      </c>
    </row>
    <row r="626" spans="1:53" ht="15" customHeight="1">
      <c r="A626" s="626" t="s">
        <v>215</v>
      </c>
      <c r="B626" s="610" t="s">
        <v>530</v>
      </c>
      <c r="C626" s="612">
        <v>2979</v>
      </c>
      <c r="D626" s="624" t="s">
        <v>531</v>
      </c>
      <c r="E626" s="628"/>
      <c r="F626" s="44" t="s">
        <v>33</v>
      </c>
      <c r="G626" s="78"/>
      <c r="H626" s="64">
        <f t="shared" ref="H626:H631" si="1427">G626-I626</f>
        <v>0</v>
      </c>
      <c r="I626" s="79"/>
      <c r="J626" s="78"/>
      <c r="K626" s="64">
        <f t="shared" ref="K626:K631" si="1428">J626-L626</f>
        <v>0</v>
      </c>
      <c r="L626" s="79"/>
      <c r="M626" s="78"/>
      <c r="N626" s="64">
        <f t="shared" ref="N626:N631" si="1429">M626-O626</f>
        <v>0</v>
      </c>
      <c r="O626" s="79"/>
      <c r="P626" s="78"/>
      <c r="Q626" s="64">
        <f t="shared" ref="Q626:Q631" si="1430">P626-R626</f>
        <v>0</v>
      </c>
      <c r="R626" s="79"/>
      <c r="S626" s="78"/>
      <c r="T626" s="64">
        <f t="shared" ref="T626:T631" si="1431">S626-U626</f>
        <v>0</v>
      </c>
      <c r="U626" s="79"/>
      <c r="V626" s="78"/>
      <c r="W626" s="64">
        <f t="shared" ref="W626:W631" si="1432">V626-X626</f>
        <v>0</v>
      </c>
      <c r="X626" s="79"/>
      <c r="Y626" s="78"/>
      <c r="Z626" s="64">
        <f t="shared" ref="Z626:Z631" si="1433">Y626-AA626</f>
        <v>0</v>
      </c>
      <c r="AA626" s="79"/>
      <c r="AB626" s="78"/>
      <c r="AC626" s="64">
        <f t="shared" ref="AC626:AC631" si="1434">AB626-AD626</f>
        <v>0</v>
      </c>
      <c r="AD626" s="79"/>
      <c r="AE626" s="78"/>
      <c r="AF626" s="64">
        <f t="shared" ref="AF626:AF631" si="1435">AE626-AG626</f>
        <v>0</v>
      </c>
      <c r="AG626" s="79"/>
      <c r="AH626" s="78"/>
      <c r="AI626" s="64">
        <f t="shared" ref="AI626:AI631" si="1436">AH626-AJ626</f>
        <v>0</v>
      </c>
      <c r="AJ626" s="79"/>
      <c r="AK626" s="78"/>
      <c r="AL626" s="64">
        <f t="shared" ref="AL626:AL631" si="1437">AK626-AM626</f>
        <v>0</v>
      </c>
      <c r="AM626" s="79"/>
      <c r="AN626" s="78"/>
      <c r="AO626" s="64">
        <f t="shared" ref="AO626:AO631" si="1438">AN626-AP626</f>
        <v>0</v>
      </c>
      <c r="AP626" s="79"/>
      <c r="AQ626" s="78"/>
      <c r="AR626" s="64">
        <f t="shared" ref="AR626:AR630" si="1439">AQ626-AS626</f>
        <v>0</v>
      </c>
      <c r="AS626" s="79"/>
      <c r="AT626" s="78"/>
      <c r="AU626" s="64">
        <f t="shared" ref="AU626:AU630" si="1440">AT626-AV626</f>
        <v>0</v>
      </c>
      <c r="AV626" s="79"/>
      <c r="AW626" s="78"/>
      <c r="AX626" s="64">
        <f t="shared" ref="AX626:AX630" si="1441">AW626-AY626</f>
        <v>0</v>
      </c>
      <c r="AY626" s="79"/>
      <c r="AZ626" s="76"/>
      <c r="BA626" s="66" t="s">
        <v>34</v>
      </c>
    </row>
    <row r="627" spans="1:53">
      <c r="A627" s="627"/>
      <c r="B627" s="611"/>
      <c r="C627" s="613"/>
      <c r="D627" s="625"/>
      <c r="E627" s="629"/>
      <c r="F627" s="45" t="s">
        <v>35</v>
      </c>
      <c r="G627" s="78"/>
      <c r="H627" s="64">
        <f t="shared" si="1427"/>
        <v>0</v>
      </c>
      <c r="I627" s="79"/>
      <c r="J627" s="78"/>
      <c r="K627" s="64">
        <f t="shared" si="1428"/>
        <v>0</v>
      </c>
      <c r="L627" s="79"/>
      <c r="M627" s="78"/>
      <c r="N627" s="64">
        <f t="shared" si="1429"/>
        <v>0</v>
      </c>
      <c r="O627" s="79"/>
      <c r="P627" s="78"/>
      <c r="Q627" s="64">
        <f t="shared" si="1430"/>
        <v>0</v>
      </c>
      <c r="R627" s="79"/>
      <c r="S627" s="78"/>
      <c r="T627" s="64">
        <f t="shared" si="1431"/>
        <v>0</v>
      </c>
      <c r="U627" s="79"/>
      <c r="V627" s="78"/>
      <c r="W627" s="64">
        <f t="shared" si="1432"/>
        <v>0</v>
      </c>
      <c r="X627" s="79"/>
      <c r="Y627" s="78"/>
      <c r="Z627" s="64">
        <f t="shared" si="1433"/>
        <v>0</v>
      </c>
      <c r="AA627" s="79"/>
      <c r="AB627" s="78"/>
      <c r="AC627" s="64">
        <f t="shared" si="1434"/>
        <v>0</v>
      </c>
      <c r="AD627" s="79"/>
      <c r="AE627" s="78"/>
      <c r="AF627" s="64">
        <f t="shared" si="1435"/>
        <v>0</v>
      </c>
      <c r="AG627" s="79"/>
      <c r="AH627" s="78"/>
      <c r="AI627" s="64">
        <f t="shared" si="1436"/>
        <v>0</v>
      </c>
      <c r="AJ627" s="79"/>
      <c r="AK627" s="78"/>
      <c r="AL627" s="64">
        <f t="shared" si="1437"/>
        <v>0</v>
      </c>
      <c r="AM627" s="79"/>
      <c r="AN627" s="78"/>
      <c r="AO627" s="64">
        <f t="shared" si="1438"/>
        <v>0</v>
      </c>
      <c r="AP627" s="79"/>
      <c r="AQ627" s="78"/>
      <c r="AR627" s="64">
        <f t="shared" si="1439"/>
        <v>0</v>
      </c>
      <c r="AS627" s="79"/>
      <c r="AT627" s="78"/>
      <c r="AU627" s="64">
        <f t="shared" si="1440"/>
        <v>0</v>
      </c>
      <c r="AV627" s="79"/>
      <c r="AW627" s="78"/>
      <c r="AX627" s="64">
        <f t="shared" si="1441"/>
        <v>0</v>
      </c>
      <c r="AY627" s="79"/>
      <c r="AZ627" s="76"/>
      <c r="BA627" s="67">
        <f>SUM(G626:G631,J626:J631,M626:M631,P626:P631,S626:S631,V626:V631,Y626:Y631,AB626:AB631,AE626:AE631,AH626:AH631,AK626:AK631,AZ626:AZ631,AN626:AN631,AQ626:AQ631)</f>
        <v>640000</v>
      </c>
    </row>
    <row r="628" spans="1:53">
      <c r="A628" s="627"/>
      <c r="B628" s="611"/>
      <c r="C628" s="613"/>
      <c r="D628" s="625"/>
      <c r="E628" s="629"/>
      <c r="F628" s="45" t="s">
        <v>36</v>
      </c>
      <c r="G628" s="78"/>
      <c r="H628" s="64">
        <f t="shared" si="1427"/>
        <v>0</v>
      </c>
      <c r="I628" s="79"/>
      <c r="J628" s="78"/>
      <c r="K628" s="64">
        <f t="shared" si="1428"/>
        <v>0</v>
      </c>
      <c r="L628" s="79"/>
      <c r="M628" s="78"/>
      <c r="N628" s="64">
        <f t="shared" si="1429"/>
        <v>0</v>
      </c>
      <c r="O628" s="79"/>
      <c r="P628" s="78"/>
      <c r="Q628" s="64">
        <f t="shared" si="1430"/>
        <v>0</v>
      </c>
      <c r="R628" s="79"/>
      <c r="S628" s="78"/>
      <c r="T628" s="64">
        <f t="shared" si="1431"/>
        <v>0</v>
      </c>
      <c r="U628" s="79"/>
      <c r="V628" s="78"/>
      <c r="W628" s="64">
        <f t="shared" si="1432"/>
        <v>0</v>
      </c>
      <c r="X628" s="79"/>
      <c r="Y628" s="78"/>
      <c r="Z628" s="64">
        <f t="shared" si="1433"/>
        <v>0</v>
      </c>
      <c r="AA628" s="79"/>
      <c r="AB628" s="78"/>
      <c r="AC628" s="64">
        <f t="shared" si="1434"/>
        <v>0</v>
      </c>
      <c r="AD628" s="79"/>
      <c r="AE628" s="78"/>
      <c r="AF628" s="64">
        <f t="shared" si="1435"/>
        <v>0</v>
      </c>
      <c r="AG628" s="79"/>
      <c r="AH628" s="78"/>
      <c r="AI628" s="64">
        <f t="shared" si="1436"/>
        <v>0</v>
      </c>
      <c r="AJ628" s="79"/>
      <c r="AK628" s="78"/>
      <c r="AL628" s="64">
        <f t="shared" si="1437"/>
        <v>0</v>
      </c>
      <c r="AM628" s="79"/>
      <c r="AN628" s="78"/>
      <c r="AO628" s="64">
        <f t="shared" si="1438"/>
        <v>0</v>
      </c>
      <c r="AP628" s="79"/>
      <c r="AQ628" s="78"/>
      <c r="AR628" s="64">
        <f t="shared" si="1439"/>
        <v>0</v>
      </c>
      <c r="AS628" s="79"/>
      <c r="AT628" s="78"/>
      <c r="AU628" s="64">
        <f t="shared" si="1440"/>
        <v>0</v>
      </c>
      <c r="AV628" s="79"/>
      <c r="AW628" s="78"/>
      <c r="AX628" s="64">
        <f t="shared" si="1441"/>
        <v>0</v>
      </c>
      <c r="AY628" s="79"/>
      <c r="AZ628" s="76"/>
      <c r="BA628" s="68" t="s">
        <v>37</v>
      </c>
    </row>
    <row r="629" spans="1:53">
      <c r="A629" s="627"/>
      <c r="B629" s="611"/>
      <c r="C629" s="613"/>
      <c r="D629" s="625"/>
      <c r="E629" s="629"/>
      <c r="F629" s="45" t="s">
        <v>38</v>
      </c>
      <c r="G629" s="78"/>
      <c r="H629" s="64">
        <f t="shared" si="1427"/>
        <v>0</v>
      </c>
      <c r="I629" s="79"/>
      <c r="J629" s="78"/>
      <c r="K629" s="64">
        <f t="shared" si="1428"/>
        <v>0</v>
      </c>
      <c r="L629" s="79"/>
      <c r="M629" s="78"/>
      <c r="N629" s="64">
        <f t="shared" si="1429"/>
        <v>0</v>
      </c>
      <c r="O629" s="79"/>
      <c r="P629" s="78"/>
      <c r="Q629" s="64">
        <f t="shared" si="1430"/>
        <v>0</v>
      </c>
      <c r="R629" s="79"/>
      <c r="S629" s="78"/>
      <c r="T629" s="64">
        <f t="shared" si="1431"/>
        <v>0</v>
      </c>
      <c r="U629" s="79"/>
      <c r="V629" s="78"/>
      <c r="W629" s="64">
        <f t="shared" si="1432"/>
        <v>0</v>
      </c>
      <c r="X629" s="79"/>
      <c r="Y629" s="78"/>
      <c r="Z629" s="64">
        <f t="shared" si="1433"/>
        <v>0</v>
      </c>
      <c r="AA629" s="79"/>
      <c r="AB629" s="78"/>
      <c r="AC629" s="64">
        <f t="shared" si="1434"/>
        <v>0</v>
      </c>
      <c r="AD629" s="79"/>
      <c r="AE629" s="78"/>
      <c r="AF629" s="64">
        <f t="shared" si="1435"/>
        <v>0</v>
      </c>
      <c r="AG629" s="79"/>
      <c r="AH629" s="78"/>
      <c r="AI629" s="64">
        <f t="shared" si="1436"/>
        <v>0</v>
      </c>
      <c r="AJ629" s="79"/>
      <c r="AK629" s="78"/>
      <c r="AL629" s="64">
        <f t="shared" si="1437"/>
        <v>0</v>
      </c>
      <c r="AM629" s="79"/>
      <c r="AN629" s="78"/>
      <c r="AO629" s="64">
        <f t="shared" si="1438"/>
        <v>0</v>
      </c>
      <c r="AP629" s="79"/>
      <c r="AQ629" s="78"/>
      <c r="AR629" s="64">
        <f t="shared" si="1439"/>
        <v>0</v>
      </c>
      <c r="AS629" s="79"/>
      <c r="AT629" s="78"/>
      <c r="AU629" s="64">
        <f t="shared" si="1440"/>
        <v>0</v>
      </c>
      <c r="AV629" s="79"/>
      <c r="AW629" s="78"/>
      <c r="AX629" s="64">
        <f t="shared" si="1441"/>
        <v>0</v>
      </c>
      <c r="AY629" s="79"/>
      <c r="AZ629" s="76"/>
      <c r="BA629" s="67">
        <f>SUM(H626:H631,K626:K631,N626:N631,Q626:Q631,T626:T631,W626:W631,Z626:Z631,AC626:AC631,AF626:AF631,AI626:AI631,AL626:AL631,AO626:AO631,AR626:AR631)</f>
        <v>640000</v>
      </c>
    </row>
    <row r="630" spans="1:53">
      <c r="A630" s="627"/>
      <c r="B630" s="611"/>
      <c r="C630" s="613"/>
      <c r="D630" s="625"/>
      <c r="E630" s="629"/>
      <c r="F630" s="45" t="s">
        <v>39</v>
      </c>
      <c r="G630" s="78"/>
      <c r="H630" s="64">
        <f t="shared" si="1427"/>
        <v>0</v>
      </c>
      <c r="I630" s="79"/>
      <c r="J630" s="78"/>
      <c r="K630" s="64">
        <f t="shared" si="1428"/>
        <v>0</v>
      </c>
      <c r="L630" s="79"/>
      <c r="M630" s="78"/>
      <c r="N630" s="64">
        <f t="shared" si="1429"/>
        <v>0</v>
      </c>
      <c r="O630" s="79"/>
      <c r="P630" s="78"/>
      <c r="Q630" s="64">
        <f t="shared" si="1430"/>
        <v>0</v>
      </c>
      <c r="R630" s="79"/>
      <c r="S630" s="78"/>
      <c r="T630" s="64">
        <f t="shared" si="1431"/>
        <v>0</v>
      </c>
      <c r="U630" s="79"/>
      <c r="V630" s="78"/>
      <c r="W630" s="64">
        <f t="shared" si="1432"/>
        <v>0</v>
      </c>
      <c r="X630" s="79"/>
      <c r="Y630" s="78"/>
      <c r="Z630" s="64">
        <f t="shared" si="1433"/>
        <v>0</v>
      </c>
      <c r="AA630" s="79"/>
      <c r="AB630" s="78"/>
      <c r="AC630" s="64">
        <f t="shared" si="1434"/>
        <v>0</v>
      </c>
      <c r="AD630" s="79"/>
      <c r="AE630" s="78"/>
      <c r="AF630" s="64">
        <f t="shared" si="1435"/>
        <v>0</v>
      </c>
      <c r="AG630" s="79"/>
      <c r="AH630" s="78"/>
      <c r="AI630" s="64">
        <f t="shared" si="1436"/>
        <v>0</v>
      </c>
      <c r="AJ630" s="79"/>
      <c r="AK630" s="78"/>
      <c r="AL630" s="64">
        <f t="shared" si="1437"/>
        <v>0</v>
      </c>
      <c r="AM630" s="79"/>
      <c r="AN630" s="78"/>
      <c r="AO630" s="64">
        <f t="shared" si="1438"/>
        <v>0</v>
      </c>
      <c r="AP630" s="79"/>
      <c r="AQ630" s="78"/>
      <c r="AR630" s="64">
        <f t="shared" si="1439"/>
        <v>0</v>
      </c>
      <c r="AS630" s="79"/>
      <c r="AT630" s="78"/>
      <c r="AU630" s="64">
        <f t="shared" si="1440"/>
        <v>0</v>
      </c>
      <c r="AV630" s="79"/>
      <c r="AW630" s="78"/>
      <c r="AX630" s="64">
        <f t="shared" si="1441"/>
        <v>0</v>
      </c>
      <c r="AY630" s="79"/>
      <c r="AZ630" s="76"/>
      <c r="BA630" s="68" t="s">
        <v>40</v>
      </c>
    </row>
    <row r="631" spans="1:53">
      <c r="A631" s="738"/>
      <c r="B631" s="734"/>
      <c r="C631" s="735"/>
      <c r="D631" s="739"/>
      <c r="E631" s="740"/>
      <c r="F631" s="45" t="s">
        <v>42</v>
      </c>
      <c r="G631" s="78"/>
      <c r="H631" s="64">
        <f t="shared" si="1427"/>
        <v>0</v>
      </c>
      <c r="I631" s="79"/>
      <c r="J631" s="78"/>
      <c r="K631" s="64">
        <f t="shared" si="1428"/>
        <v>0</v>
      </c>
      <c r="L631" s="79"/>
      <c r="M631" s="78"/>
      <c r="N631" s="64">
        <f t="shared" si="1429"/>
        <v>0</v>
      </c>
      <c r="O631" s="79"/>
      <c r="P631" s="78"/>
      <c r="Q631" s="64">
        <f t="shared" si="1430"/>
        <v>0</v>
      </c>
      <c r="R631" s="79"/>
      <c r="S631" s="78"/>
      <c r="T631" s="64">
        <f t="shared" si="1431"/>
        <v>0</v>
      </c>
      <c r="U631" s="79"/>
      <c r="V631" s="78"/>
      <c r="W631" s="64">
        <f t="shared" si="1432"/>
        <v>0</v>
      </c>
      <c r="X631" s="79"/>
      <c r="Y631" s="78"/>
      <c r="Z631" s="64">
        <f t="shared" si="1433"/>
        <v>0</v>
      </c>
      <c r="AA631" s="79"/>
      <c r="AB631" s="78"/>
      <c r="AC631" s="64">
        <f t="shared" si="1434"/>
        <v>0</v>
      </c>
      <c r="AD631" s="79"/>
      <c r="AE631" s="78"/>
      <c r="AF631" s="64">
        <f t="shared" si="1435"/>
        <v>0</v>
      </c>
      <c r="AG631" s="79"/>
      <c r="AH631" s="78"/>
      <c r="AI631" s="64">
        <f t="shared" si="1436"/>
        <v>0</v>
      </c>
      <c r="AJ631" s="79"/>
      <c r="AK631" s="131">
        <v>640000</v>
      </c>
      <c r="AL631" s="132">
        <f t="shared" si="1437"/>
        <v>640000</v>
      </c>
      <c r="AM631" s="133"/>
      <c r="AN631" s="78"/>
      <c r="AO631" s="64">
        <f t="shared" si="1438"/>
        <v>0</v>
      </c>
      <c r="AP631" s="79"/>
      <c r="AQ631" s="78"/>
      <c r="AR631" s="64">
        <f>AQ631-AS631</f>
        <v>0</v>
      </c>
      <c r="AS631" s="79"/>
      <c r="AT631" s="78"/>
      <c r="AU631" s="64">
        <f>AT631-AV631</f>
        <v>0</v>
      </c>
      <c r="AV631" s="79"/>
      <c r="AW631" s="78"/>
      <c r="AX631" s="64">
        <f>AW631-AY631</f>
        <v>0</v>
      </c>
      <c r="AY631" s="79"/>
      <c r="AZ631" s="76"/>
      <c r="BA631" s="67">
        <f>SUM(I626:I631,L626:L631,O626:O631,R626:R631,U626:U631,X626:X631,AA626:AA631,AD626:AD631,AG626:AG631,AM626:AM631,AP626:AP631,AS626:AS631)</f>
        <v>0</v>
      </c>
    </row>
    <row r="632" spans="1:53">
      <c r="A632" s="477" t="s">
        <v>24</v>
      </c>
      <c r="B632" s="467" t="s">
        <v>20</v>
      </c>
      <c r="C632" s="467" t="s">
        <v>21</v>
      </c>
      <c r="D632" s="467" t="s">
        <v>212</v>
      </c>
      <c r="E632" s="467" t="s">
        <v>23</v>
      </c>
      <c r="F632" s="435" t="s">
        <v>25</v>
      </c>
      <c r="G632" s="459" t="s">
        <v>26</v>
      </c>
      <c r="H632" s="449" t="s">
        <v>27</v>
      </c>
      <c r="I632" s="451" t="s">
        <v>28</v>
      </c>
      <c r="J632" s="459" t="s">
        <v>26</v>
      </c>
      <c r="K632" s="449" t="s">
        <v>27</v>
      </c>
      <c r="L632" s="451" t="s">
        <v>28</v>
      </c>
      <c r="M632" s="459" t="s">
        <v>26</v>
      </c>
      <c r="N632" s="449" t="s">
        <v>27</v>
      </c>
      <c r="O632" s="451" t="s">
        <v>28</v>
      </c>
      <c r="P632" s="459" t="s">
        <v>26</v>
      </c>
      <c r="Q632" s="449" t="s">
        <v>27</v>
      </c>
      <c r="R632" s="451" t="s">
        <v>28</v>
      </c>
      <c r="S632" s="459" t="s">
        <v>26</v>
      </c>
      <c r="T632" s="449" t="s">
        <v>27</v>
      </c>
      <c r="U632" s="451" t="s">
        <v>28</v>
      </c>
      <c r="V632" s="459" t="s">
        <v>26</v>
      </c>
      <c r="W632" s="449" t="s">
        <v>27</v>
      </c>
      <c r="X632" s="451" t="s">
        <v>28</v>
      </c>
      <c r="Y632" s="459" t="s">
        <v>26</v>
      </c>
      <c r="Z632" s="449" t="s">
        <v>27</v>
      </c>
      <c r="AA632" s="451" t="s">
        <v>28</v>
      </c>
      <c r="AB632" s="459" t="s">
        <v>26</v>
      </c>
      <c r="AC632" s="449" t="s">
        <v>27</v>
      </c>
      <c r="AD632" s="451" t="s">
        <v>28</v>
      </c>
      <c r="AE632" s="459" t="s">
        <v>26</v>
      </c>
      <c r="AF632" s="449" t="s">
        <v>27</v>
      </c>
      <c r="AG632" s="451" t="s">
        <v>28</v>
      </c>
      <c r="AH632" s="459" t="s">
        <v>26</v>
      </c>
      <c r="AI632" s="449" t="s">
        <v>27</v>
      </c>
      <c r="AJ632" s="451" t="s">
        <v>28</v>
      </c>
      <c r="AK632" s="459" t="s">
        <v>26</v>
      </c>
      <c r="AL632" s="449" t="s">
        <v>27</v>
      </c>
      <c r="AM632" s="451" t="s">
        <v>28</v>
      </c>
      <c r="AN632" s="459" t="s">
        <v>26</v>
      </c>
      <c r="AO632" s="449" t="s">
        <v>27</v>
      </c>
      <c r="AP632" s="451" t="s">
        <v>28</v>
      </c>
      <c r="AQ632" s="459" t="s">
        <v>26</v>
      </c>
      <c r="AR632" s="449" t="s">
        <v>27</v>
      </c>
      <c r="AS632" s="451" t="s">
        <v>28</v>
      </c>
      <c r="AT632" s="459" t="s">
        <v>26</v>
      </c>
      <c r="AU632" s="449" t="s">
        <v>27</v>
      </c>
      <c r="AV632" s="451" t="s">
        <v>28</v>
      </c>
      <c r="AW632" s="459" t="s">
        <v>26</v>
      </c>
      <c r="AX632" s="449" t="s">
        <v>27</v>
      </c>
      <c r="AY632" s="451" t="s">
        <v>28</v>
      </c>
      <c r="AZ632" s="475" t="s">
        <v>26</v>
      </c>
      <c r="BA632" s="482" t="s">
        <v>29</v>
      </c>
    </row>
    <row r="633" spans="1:53" ht="15" customHeight="1">
      <c r="A633" s="769" t="s">
        <v>260</v>
      </c>
      <c r="B633" s="626" t="s">
        <v>532</v>
      </c>
      <c r="C633" s="612">
        <v>2320</v>
      </c>
      <c r="D633" s="624" t="s">
        <v>533</v>
      </c>
      <c r="E633" s="472"/>
      <c r="F633" s="44" t="s">
        <v>33</v>
      </c>
      <c r="G633" s="78"/>
      <c r="H633" s="64">
        <f t="shared" ref="H633:H638" si="1442">G633-I633</f>
        <v>0</v>
      </c>
      <c r="I633" s="79"/>
      <c r="J633" s="78"/>
      <c r="K633" s="64">
        <f t="shared" ref="K633:K638" si="1443">J633-L633</f>
        <v>0</v>
      </c>
      <c r="L633" s="79"/>
      <c r="M633" s="78"/>
      <c r="N633" s="64">
        <f t="shared" ref="N633:N638" si="1444">M633-O633</f>
        <v>0</v>
      </c>
      <c r="O633" s="79"/>
      <c r="P633" s="78"/>
      <c r="Q633" s="64">
        <f t="shared" ref="Q633:Q638" si="1445">P633-R633</f>
        <v>0</v>
      </c>
      <c r="R633" s="79"/>
      <c r="S633" s="78"/>
      <c r="T633" s="64">
        <f t="shared" ref="T633:T638" si="1446">S633-U633</f>
        <v>0</v>
      </c>
      <c r="U633" s="79"/>
      <c r="V633" s="78"/>
      <c r="W633" s="64">
        <f t="shared" ref="W633:W638" si="1447">V633-X633</f>
        <v>0</v>
      </c>
      <c r="X633" s="79"/>
      <c r="Y633" s="78"/>
      <c r="Z633" s="64">
        <f t="shared" ref="Z633:Z638" si="1448">Y633-AA633</f>
        <v>0</v>
      </c>
      <c r="AA633" s="79"/>
      <c r="AB633" s="78"/>
      <c r="AC633" s="64">
        <f t="shared" ref="AC633:AC638" si="1449">AB633-AD633</f>
        <v>0</v>
      </c>
      <c r="AD633" s="79"/>
      <c r="AE633" s="78"/>
      <c r="AF633" s="64">
        <f t="shared" ref="AF633:AF638" si="1450">AE633-AG633</f>
        <v>0</v>
      </c>
      <c r="AG633" s="79"/>
      <c r="AH633" s="78"/>
      <c r="AI633" s="64">
        <f t="shared" ref="AI633:AI638" si="1451">AH633-AJ633</f>
        <v>0</v>
      </c>
      <c r="AJ633" s="79"/>
      <c r="AK633" s="78"/>
      <c r="AL633" s="64">
        <f t="shared" ref="AL633:AL638" si="1452">AK633-AM633</f>
        <v>0</v>
      </c>
      <c r="AM633" s="79"/>
      <c r="AN633" s="78"/>
      <c r="AO633" s="64">
        <f t="shared" ref="AO633:AO638" si="1453">AN633-AP633</f>
        <v>0</v>
      </c>
      <c r="AP633" s="79"/>
      <c r="AQ633" s="78"/>
      <c r="AR633" s="64">
        <f t="shared" ref="AR633:AR637" si="1454">AQ633-AS633</f>
        <v>0</v>
      </c>
      <c r="AS633" s="79"/>
      <c r="AT633" s="78"/>
      <c r="AU633" s="64">
        <f t="shared" ref="AU633:AU637" si="1455">AT633-AV633</f>
        <v>0</v>
      </c>
      <c r="AV633" s="79"/>
      <c r="AW633" s="78"/>
      <c r="AX633" s="64">
        <f t="shared" ref="AX633:AX637" si="1456">AW633-AY633</f>
        <v>0</v>
      </c>
      <c r="AY633" s="79"/>
      <c r="AZ633" s="76"/>
      <c r="BA633" s="66" t="s">
        <v>34</v>
      </c>
    </row>
    <row r="634" spans="1:53">
      <c r="A634" s="770"/>
      <c r="B634" s="627"/>
      <c r="C634" s="613"/>
      <c r="D634" s="625"/>
      <c r="E634" s="472"/>
      <c r="F634" s="45" t="s">
        <v>35</v>
      </c>
      <c r="G634" s="78"/>
      <c r="H634" s="64">
        <f t="shared" si="1442"/>
        <v>0</v>
      </c>
      <c r="I634" s="79"/>
      <c r="J634" s="78"/>
      <c r="K634" s="64">
        <f t="shared" si="1443"/>
        <v>0</v>
      </c>
      <c r="L634" s="79"/>
      <c r="M634" s="78"/>
      <c r="N634" s="64">
        <f t="shared" si="1444"/>
        <v>0</v>
      </c>
      <c r="O634" s="79"/>
      <c r="P634" s="78"/>
      <c r="Q634" s="64">
        <f t="shared" si="1445"/>
        <v>0</v>
      </c>
      <c r="R634" s="79"/>
      <c r="S634" s="78"/>
      <c r="T634" s="64">
        <f t="shared" si="1446"/>
        <v>0</v>
      </c>
      <c r="U634" s="79"/>
      <c r="V634" s="78"/>
      <c r="W634" s="64">
        <f t="shared" si="1447"/>
        <v>0</v>
      </c>
      <c r="X634" s="79"/>
      <c r="Y634" s="78"/>
      <c r="Z634" s="64">
        <f t="shared" si="1448"/>
        <v>0</v>
      </c>
      <c r="AA634" s="79"/>
      <c r="AB634" s="78"/>
      <c r="AC634" s="64">
        <f t="shared" si="1449"/>
        <v>0</v>
      </c>
      <c r="AD634" s="79"/>
      <c r="AE634" s="78"/>
      <c r="AF634" s="64">
        <f t="shared" si="1450"/>
        <v>0</v>
      </c>
      <c r="AG634" s="79"/>
      <c r="AH634" s="78"/>
      <c r="AI634" s="64">
        <f t="shared" si="1451"/>
        <v>0</v>
      </c>
      <c r="AJ634" s="79"/>
      <c r="AK634" s="78"/>
      <c r="AL634" s="64">
        <f t="shared" si="1452"/>
        <v>0</v>
      </c>
      <c r="AM634" s="79"/>
      <c r="AN634" s="78"/>
      <c r="AO634" s="64">
        <f t="shared" si="1453"/>
        <v>0</v>
      </c>
      <c r="AP634" s="79"/>
      <c r="AQ634" s="78"/>
      <c r="AR634" s="64">
        <f t="shared" si="1454"/>
        <v>0</v>
      </c>
      <c r="AS634" s="79"/>
      <c r="AT634" s="78"/>
      <c r="AU634" s="64">
        <f t="shared" si="1455"/>
        <v>0</v>
      </c>
      <c r="AV634" s="79"/>
      <c r="AW634" s="78"/>
      <c r="AX634" s="64">
        <f t="shared" si="1456"/>
        <v>0</v>
      </c>
      <c r="AY634" s="79"/>
      <c r="AZ634" s="76"/>
      <c r="BA634" s="67">
        <f>SUM(G633:G638,J633:J638,M633:M638,P633:P638,S633:S638,V633:V638,Y633:Y638,AB633:AB638,AE633:AE638,AH633:AH638,AK633:AK638,AZ633:AZ638,AN633:AN638,AQ633:AQ638)</f>
        <v>438344</v>
      </c>
    </row>
    <row r="635" spans="1:53">
      <c r="A635" s="770"/>
      <c r="B635" s="627"/>
      <c r="C635" s="613"/>
      <c r="D635" s="625"/>
      <c r="E635" s="472"/>
      <c r="F635" s="45" t="s">
        <v>36</v>
      </c>
      <c r="G635" s="78"/>
      <c r="H635" s="64">
        <f t="shared" si="1442"/>
        <v>0</v>
      </c>
      <c r="I635" s="79"/>
      <c r="J635" s="78"/>
      <c r="K635" s="64">
        <f t="shared" si="1443"/>
        <v>0</v>
      </c>
      <c r="L635" s="79"/>
      <c r="M635" s="78"/>
      <c r="N635" s="64">
        <f t="shared" si="1444"/>
        <v>0</v>
      </c>
      <c r="O635" s="79"/>
      <c r="P635" s="78"/>
      <c r="Q635" s="64">
        <f t="shared" si="1445"/>
        <v>0</v>
      </c>
      <c r="R635" s="79"/>
      <c r="S635" s="78"/>
      <c r="T635" s="64">
        <f t="shared" si="1446"/>
        <v>0</v>
      </c>
      <c r="U635" s="79"/>
      <c r="V635" s="78"/>
      <c r="W635" s="64">
        <f t="shared" si="1447"/>
        <v>0</v>
      </c>
      <c r="X635" s="79"/>
      <c r="Y635" s="78"/>
      <c r="Z635" s="64">
        <f t="shared" si="1448"/>
        <v>0</v>
      </c>
      <c r="AA635" s="79"/>
      <c r="AB635" s="78"/>
      <c r="AC635" s="64">
        <f t="shared" si="1449"/>
        <v>0</v>
      </c>
      <c r="AD635" s="79"/>
      <c r="AE635" s="78"/>
      <c r="AF635" s="64">
        <f t="shared" si="1450"/>
        <v>0</v>
      </c>
      <c r="AG635" s="79"/>
      <c r="AH635" s="78"/>
      <c r="AI635" s="64">
        <f t="shared" si="1451"/>
        <v>0</v>
      </c>
      <c r="AJ635" s="79"/>
      <c r="AK635" s="78"/>
      <c r="AL635" s="64">
        <f t="shared" si="1452"/>
        <v>0</v>
      </c>
      <c r="AM635" s="79"/>
      <c r="AN635" s="78"/>
      <c r="AO635" s="64">
        <f t="shared" si="1453"/>
        <v>0</v>
      </c>
      <c r="AP635" s="79"/>
      <c r="AQ635" s="78"/>
      <c r="AR635" s="64">
        <f t="shared" si="1454"/>
        <v>0</v>
      </c>
      <c r="AS635" s="79"/>
      <c r="AT635" s="78"/>
      <c r="AU635" s="64">
        <f t="shared" si="1455"/>
        <v>0</v>
      </c>
      <c r="AV635" s="79"/>
      <c r="AW635" s="78"/>
      <c r="AX635" s="64">
        <f t="shared" si="1456"/>
        <v>0</v>
      </c>
      <c r="AY635" s="79"/>
      <c r="AZ635" s="76"/>
      <c r="BA635" s="68" t="s">
        <v>37</v>
      </c>
    </row>
    <row r="636" spans="1:53">
      <c r="A636" s="770"/>
      <c r="B636" s="627"/>
      <c r="C636" s="613"/>
      <c r="D636" s="625"/>
      <c r="E636" s="472"/>
      <c r="F636" s="45" t="s">
        <v>38</v>
      </c>
      <c r="G636" s="78"/>
      <c r="H636" s="64">
        <f t="shared" si="1442"/>
        <v>0</v>
      </c>
      <c r="I636" s="79"/>
      <c r="J636" s="78"/>
      <c r="K636" s="64">
        <f t="shared" si="1443"/>
        <v>0</v>
      </c>
      <c r="L636" s="79"/>
      <c r="M636" s="78"/>
      <c r="N636" s="64">
        <f t="shared" si="1444"/>
        <v>0</v>
      </c>
      <c r="O636" s="79"/>
      <c r="P636" s="78"/>
      <c r="Q636" s="64">
        <f t="shared" si="1445"/>
        <v>0</v>
      </c>
      <c r="R636" s="79"/>
      <c r="S636" s="78"/>
      <c r="T636" s="64">
        <f t="shared" si="1446"/>
        <v>0</v>
      </c>
      <c r="U636" s="79"/>
      <c r="V636" s="78"/>
      <c r="W636" s="64">
        <f t="shared" si="1447"/>
        <v>0</v>
      </c>
      <c r="X636" s="79"/>
      <c r="Y636" s="78"/>
      <c r="Z636" s="64">
        <f t="shared" si="1448"/>
        <v>0</v>
      </c>
      <c r="AA636" s="79"/>
      <c r="AB636" s="78"/>
      <c r="AC636" s="64">
        <f t="shared" si="1449"/>
        <v>0</v>
      </c>
      <c r="AD636" s="79"/>
      <c r="AE636" s="78"/>
      <c r="AF636" s="64">
        <f t="shared" si="1450"/>
        <v>0</v>
      </c>
      <c r="AG636" s="79"/>
      <c r="AH636" s="78"/>
      <c r="AI636" s="64">
        <f t="shared" si="1451"/>
        <v>0</v>
      </c>
      <c r="AJ636" s="79"/>
      <c r="AK636" s="78"/>
      <c r="AL636" s="64">
        <f t="shared" si="1452"/>
        <v>0</v>
      </c>
      <c r="AM636" s="79"/>
      <c r="AN636" s="78"/>
      <c r="AO636" s="64">
        <f t="shared" si="1453"/>
        <v>0</v>
      </c>
      <c r="AP636" s="79"/>
      <c r="AQ636" s="78"/>
      <c r="AR636" s="64">
        <f t="shared" si="1454"/>
        <v>0</v>
      </c>
      <c r="AS636" s="79"/>
      <c r="AT636" s="78"/>
      <c r="AU636" s="64">
        <f t="shared" si="1455"/>
        <v>0</v>
      </c>
      <c r="AV636" s="79"/>
      <c r="AW636" s="78"/>
      <c r="AX636" s="64">
        <f t="shared" si="1456"/>
        <v>0</v>
      </c>
      <c r="AY636" s="79"/>
      <c r="AZ636" s="76"/>
      <c r="BA636" s="67">
        <f>SUM(H633:H638,K633:K638,N633:N638,Q633:Q638,T633:T638,W633:W638,Z633:Z638,AC633:AC638,AF633:AF638,AI633:AI638,AL633:AL638,AO633:AO638,AR633:AR638)</f>
        <v>438344</v>
      </c>
    </row>
    <row r="637" spans="1:53">
      <c r="A637" s="770"/>
      <c r="B637" s="627"/>
      <c r="C637" s="613"/>
      <c r="D637" s="625"/>
      <c r="E637" s="472"/>
      <c r="F637" s="45" t="s">
        <v>39</v>
      </c>
      <c r="G637" s="78"/>
      <c r="H637" s="64">
        <f t="shared" si="1442"/>
        <v>0</v>
      </c>
      <c r="I637" s="79"/>
      <c r="J637" s="78"/>
      <c r="K637" s="64">
        <f t="shared" si="1443"/>
        <v>0</v>
      </c>
      <c r="L637" s="79"/>
      <c r="M637" s="78"/>
      <c r="N637" s="64">
        <f t="shared" si="1444"/>
        <v>0</v>
      </c>
      <c r="O637" s="79"/>
      <c r="P637" s="78"/>
      <c r="Q637" s="64">
        <f t="shared" si="1445"/>
        <v>0</v>
      </c>
      <c r="R637" s="79"/>
      <c r="S637" s="78"/>
      <c r="T637" s="64">
        <f t="shared" si="1446"/>
        <v>0</v>
      </c>
      <c r="U637" s="79"/>
      <c r="V637" s="78"/>
      <c r="W637" s="64">
        <f t="shared" si="1447"/>
        <v>0</v>
      </c>
      <c r="X637" s="79"/>
      <c r="Y637" s="78"/>
      <c r="Z637" s="64">
        <f t="shared" si="1448"/>
        <v>0</v>
      </c>
      <c r="AA637" s="79"/>
      <c r="AB637" s="78"/>
      <c r="AC637" s="64">
        <f t="shared" si="1449"/>
        <v>0</v>
      </c>
      <c r="AD637" s="79"/>
      <c r="AE637" s="78"/>
      <c r="AF637" s="64">
        <f t="shared" si="1450"/>
        <v>0</v>
      </c>
      <c r="AG637" s="79"/>
      <c r="AH637" s="78"/>
      <c r="AI637" s="64">
        <f t="shared" si="1451"/>
        <v>0</v>
      </c>
      <c r="AJ637" s="79"/>
      <c r="AK637" s="78"/>
      <c r="AL637" s="64">
        <f t="shared" si="1452"/>
        <v>0</v>
      </c>
      <c r="AM637" s="79"/>
      <c r="AN637" s="78"/>
      <c r="AO637" s="64">
        <f t="shared" si="1453"/>
        <v>0</v>
      </c>
      <c r="AP637" s="79"/>
      <c r="AQ637" s="78"/>
      <c r="AR637" s="64">
        <f t="shared" si="1454"/>
        <v>0</v>
      </c>
      <c r="AS637" s="79"/>
      <c r="AT637" s="78"/>
      <c r="AU637" s="64">
        <f t="shared" si="1455"/>
        <v>0</v>
      </c>
      <c r="AV637" s="79"/>
      <c r="AW637" s="78"/>
      <c r="AX637" s="64">
        <f t="shared" si="1456"/>
        <v>0</v>
      </c>
      <c r="AY637" s="79"/>
      <c r="AZ637" s="76"/>
      <c r="BA637" s="68" t="s">
        <v>40</v>
      </c>
    </row>
    <row r="638" spans="1:53">
      <c r="A638" s="771"/>
      <c r="B638" s="738"/>
      <c r="C638" s="735"/>
      <c r="D638" s="739"/>
      <c r="E638" s="472"/>
      <c r="F638" s="45" t="s">
        <v>42</v>
      </c>
      <c r="G638" s="78"/>
      <c r="H638" s="64">
        <f t="shared" si="1442"/>
        <v>0</v>
      </c>
      <c r="I638" s="79"/>
      <c r="J638" s="78"/>
      <c r="K638" s="64">
        <f t="shared" si="1443"/>
        <v>0</v>
      </c>
      <c r="L638" s="79"/>
      <c r="M638" s="78"/>
      <c r="N638" s="64">
        <f t="shared" si="1444"/>
        <v>0</v>
      </c>
      <c r="O638" s="79"/>
      <c r="P638" s="78"/>
      <c r="Q638" s="64">
        <f t="shared" si="1445"/>
        <v>0</v>
      </c>
      <c r="R638" s="79"/>
      <c r="S638" s="78"/>
      <c r="T638" s="64">
        <f t="shared" si="1446"/>
        <v>0</v>
      </c>
      <c r="U638" s="79"/>
      <c r="V638" s="78"/>
      <c r="W638" s="64">
        <f t="shared" si="1447"/>
        <v>0</v>
      </c>
      <c r="X638" s="79"/>
      <c r="Y638" s="78"/>
      <c r="Z638" s="64">
        <f t="shared" si="1448"/>
        <v>0</v>
      </c>
      <c r="AA638" s="79"/>
      <c r="AB638" s="78"/>
      <c r="AC638" s="64">
        <f t="shared" si="1449"/>
        <v>0</v>
      </c>
      <c r="AD638" s="79"/>
      <c r="AE638" s="78"/>
      <c r="AF638" s="64">
        <f t="shared" si="1450"/>
        <v>0</v>
      </c>
      <c r="AG638" s="79"/>
      <c r="AH638" s="131"/>
      <c r="AI638" s="132">
        <f t="shared" si="1451"/>
        <v>0</v>
      </c>
      <c r="AJ638" s="133"/>
      <c r="AK638" s="415">
        <v>438344</v>
      </c>
      <c r="AL638" s="416">
        <f t="shared" si="1452"/>
        <v>438344</v>
      </c>
      <c r="AM638" s="417"/>
      <c r="AN638" s="78"/>
      <c r="AO638" s="64">
        <f t="shared" si="1453"/>
        <v>0</v>
      </c>
      <c r="AP638" s="79"/>
      <c r="AQ638" s="78"/>
      <c r="AR638" s="64">
        <f>AQ638-AS638</f>
        <v>0</v>
      </c>
      <c r="AS638" s="79"/>
      <c r="AT638" s="78"/>
      <c r="AU638" s="64">
        <f>AT638-AV638</f>
        <v>0</v>
      </c>
      <c r="AV638" s="79"/>
      <c r="AW638" s="78"/>
      <c r="AX638" s="64">
        <f>AW638-AY638</f>
        <v>0</v>
      </c>
      <c r="AY638" s="79"/>
      <c r="AZ638" s="76"/>
      <c r="BA638" s="67">
        <f>SUM(I633:I638,L633:L638,O633:O638,R633:R638,U633:U638,X633:X638,AA633:AA638,AD633:AD638,AG633:AG638,AM633:AM638,AP633:AP638,AS633:AS638)</f>
        <v>0</v>
      </c>
    </row>
    <row r="639" spans="1:53">
      <c r="A639" s="477" t="s">
        <v>24</v>
      </c>
      <c r="B639" s="467" t="s">
        <v>20</v>
      </c>
      <c r="C639" s="467" t="s">
        <v>21</v>
      </c>
      <c r="D639" s="467" t="s">
        <v>212</v>
      </c>
      <c r="E639" s="467" t="s">
        <v>23</v>
      </c>
      <c r="F639" s="435" t="s">
        <v>25</v>
      </c>
      <c r="G639" s="459" t="s">
        <v>26</v>
      </c>
      <c r="H639" s="449" t="s">
        <v>27</v>
      </c>
      <c r="I639" s="451" t="s">
        <v>28</v>
      </c>
      <c r="J639" s="459" t="s">
        <v>26</v>
      </c>
      <c r="K639" s="449" t="s">
        <v>27</v>
      </c>
      <c r="L639" s="451" t="s">
        <v>28</v>
      </c>
      <c r="M639" s="459" t="s">
        <v>26</v>
      </c>
      <c r="N639" s="449" t="s">
        <v>27</v>
      </c>
      <c r="O639" s="451" t="s">
        <v>28</v>
      </c>
      <c r="P639" s="459" t="s">
        <v>26</v>
      </c>
      <c r="Q639" s="449" t="s">
        <v>27</v>
      </c>
      <c r="R639" s="451" t="s">
        <v>28</v>
      </c>
      <c r="S639" s="459" t="s">
        <v>26</v>
      </c>
      <c r="T639" s="449" t="s">
        <v>27</v>
      </c>
      <c r="U639" s="451" t="s">
        <v>28</v>
      </c>
      <c r="V639" s="459" t="s">
        <v>26</v>
      </c>
      <c r="W639" s="449" t="s">
        <v>27</v>
      </c>
      <c r="X639" s="451" t="s">
        <v>28</v>
      </c>
      <c r="Y639" s="459" t="s">
        <v>26</v>
      </c>
      <c r="Z639" s="449" t="s">
        <v>27</v>
      </c>
      <c r="AA639" s="451" t="s">
        <v>28</v>
      </c>
      <c r="AB639" s="459" t="s">
        <v>26</v>
      </c>
      <c r="AC639" s="449" t="s">
        <v>27</v>
      </c>
      <c r="AD639" s="451" t="s">
        <v>28</v>
      </c>
      <c r="AE639" s="459" t="s">
        <v>26</v>
      </c>
      <c r="AF639" s="449" t="s">
        <v>27</v>
      </c>
      <c r="AG639" s="451" t="s">
        <v>28</v>
      </c>
      <c r="AH639" s="459" t="s">
        <v>26</v>
      </c>
      <c r="AI639" s="449" t="s">
        <v>27</v>
      </c>
      <c r="AJ639" s="451" t="s">
        <v>28</v>
      </c>
      <c r="AK639" s="459" t="s">
        <v>26</v>
      </c>
      <c r="AL639" s="449" t="s">
        <v>27</v>
      </c>
      <c r="AM639" s="451" t="s">
        <v>28</v>
      </c>
      <c r="AN639" s="459" t="s">
        <v>26</v>
      </c>
      <c r="AO639" s="449" t="s">
        <v>27</v>
      </c>
      <c r="AP639" s="451" t="s">
        <v>28</v>
      </c>
      <c r="AQ639" s="459" t="s">
        <v>26</v>
      </c>
      <c r="AR639" s="449" t="s">
        <v>27</v>
      </c>
      <c r="AS639" s="451" t="s">
        <v>28</v>
      </c>
      <c r="AT639" s="459" t="s">
        <v>26</v>
      </c>
      <c r="AU639" s="449" t="s">
        <v>27</v>
      </c>
      <c r="AV639" s="451" t="s">
        <v>28</v>
      </c>
      <c r="AW639" s="459" t="s">
        <v>26</v>
      </c>
      <c r="AX639" s="449" t="s">
        <v>27</v>
      </c>
      <c r="AY639" s="451" t="s">
        <v>28</v>
      </c>
      <c r="AZ639" s="475" t="s">
        <v>26</v>
      </c>
      <c r="BA639" s="482" t="s">
        <v>29</v>
      </c>
    </row>
    <row r="640" spans="1:53" ht="78" customHeight="1">
      <c r="A640" s="573" t="s">
        <v>504</v>
      </c>
      <c r="B640" s="573" t="s">
        <v>534</v>
      </c>
      <c r="C640" s="574">
        <v>3461</v>
      </c>
      <c r="D640" s="575"/>
      <c r="E640" s="576"/>
      <c r="F640" s="577" t="s">
        <v>33</v>
      </c>
      <c r="G640" s="578"/>
      <c r="H640" s="579">
        <f t="shared" ref="H640" si="1457">G640-I640</f>
        <v>0</v>
      </c>
      <c r="I640" s="580"/>
      <c r="J640" s="578"/>
      <c r="K640" s="579">
        <f t="shared" ref="K640" si="1458">J640-L640</f>
        <v>0</v>
      </c>
      <c r="L640" s="580"/>
      <c r="M640" s="578"/>
      <c r="N640" s="579">
        <f t="shared" ref="N640" si="1459">M640-O640</f>
        <v>0</v>
      </c>
      <c r="O640" s="580"/>
      <c r="P640" s="578"/>
      <c r="Q640" s="579">
        <f t="shared" ref="Q640" si="1460">P640-R640</f>
        <v>0</v>
      </c>
      <c r="R640" s="580"/>
      <c r="S640" s="578"/>
      <c r="T640" s="579">
        <f t="shared" ref="T640" si="1461">S640-U640</f>
        <v>0</v>
      </c>
      <c r="U640" s="580"/>
      <c r="V640" s="578"/>
      <c r="W640" s="579">
        <f t="shared" ref="W640" si="1462">V640-X640</f>
        <v>0</v>
      </c>
      <c r="X640" s="580"/>
      <c r="Y640" s="578"/>
      <c r="Z640" s="579">
        <f t="shared" ref="Z640" si="1463">Y640-AA640</f>
        <v>0</v>
      </c>
      <c r="AA640" s="580"/>
      <c r="AB640" s="578"/>
      <c r="AC640" s="579">
        <f t="shared" ref="AC640" si="1464">AB640-AD640</f>
        <v>0</v>
      </c>
      <c r="AD640" s="580"/>
      <c r="AE640" s="578"/>
      <c r="AF640" s="579">
        <f t="shared" ref="AF640" si="1465">AE640-AG640</f>
        <v>0</v>
      </c>
      <c r="AG640" s="580"/>
      <c r="AH640" s="578">
        <v>100000</v>
      </c>
      <c r="AI640" s="579">
        <f t="shared" ref="AI640" si="1466">AH640-AJ640</f>
        <v>100000</v>
      </c>
      <c r="AJ640" s="603"/>
      <c r="AK640" s="578"/>
      <c r="AL640" s="579">
        <f t="shared" ref="AL640" si="1467">AK640-AM640</f>
        <v>0</v>
      </c>
      <c r="AM640" s="580"/>
      <c r="AN640" s="578"/>
      <c r="AO640" s="579">
        <f t="shared" ref="AO640" si="1468">AN640-AP640</f>
        <v>0</v>
      </c>
      <c r="AP640" s="580"/>
      <c r="AQ640" s="578"/>
      <c r="AR640" s="579">
        <f t="shared" ref="AR640" si="1469">AQ640-AS640</f>
        <v>0</v>
      </c>
      <c r="AS640" s="580"/>
      <c r="AT640" s="578"/>
      <c r="AU640" s="579">
        <f t="shared" ref="AU640" si="1470">AT640-AV640</f>
        <v>0</v>
      </c>
      <c r="AV640" s="580"/>
      <c r="AW640" s="578"/>
      <c r="AX640" s="579">
        <f t="shared" ref="AX640" si="1471">AW640-AY640</f>
        <v>0</v>
      </c>
      <c r="AY640" s="580"/>
      <c r="AZ640" s="581"/>
      <c r="BA640" s="582" t="s">
        <v>34</v>
      </c>
    </row>
    <row r="641" spans="1:53" ht="21.75" customHeight="1">
      <c r="E641" s="26"/>
      <c r="F641" t="s">
        <v>246</v>
      </c>
      <c r="G641" s="583">
        <f>SUM(G5:G640)</f>
        <v>16011493</v>
      </c>
      <c r="H641" s="584">
        <f>SUM(H5:H640)</f>
        <v>-39864</v>
      </c>
      <c r="I641" s="585">
        <f>SUM(I5:I640)</f>
        <v>16051357</v>
      </c>
      <c r="J641" s="583">
        <f>SUM(J5:J640)</f>
        <v>9943312</v>
      </c>
      <c r="K641" s="584">
        <f>SUM(K5:K640)</f>
        <v>319882</v>
      </c>
      <c r="L641" s="585">
        <f>SUM(L5:L640)</f>
        <v>9623430</v>
      </c>
      <c r="M641" s="583">
        <f>SUM(M5:M640)</f>
        <v>22934650</v>
      </c>
      <c r="N641" s="584">
        <f>SUM(N5:N640)</f>
        <v>393080</v>
      </c>
      <c r="O641" s="585">
        <f>SUM(O5:O640)</f>
        <v>22541570</v>
      </c>
      <c r="P641" s="583">
        <f>SUM(P5:P640)</f>
        <v>10533535</v>
      </c>
      <c r="Q641" s="584">
        <f>SUM(Q5:Q640)</f>
        <v>263814</v>
      </c>
      <c r="R641" s="585">
        <f>SUM(R5:R640)</f>
        <v>10269721</v>
      </c>
      <c r="S641" s="583">
        <f>SUM(S5:S640)</f>
        <v>7798194</v>
      </c>
      <c r="T641" s="584">
        <f>SUM(T5:T640)</f>
        <v>815550</v>
      </c>
      <c r="U641" s="585">
        <f>SUM(U5:U640)</f>
        <v>6982644</v>
      </c>
      <c r="V641" s="583">
        <f>SUM(V5:V640)</f>
        <v>12509505</v>
      </c>
      <c r="W641" s="584">
        <f>SUM(W5:W640)</f>
        <v>528817</v>
      </c>
      <c r="X641" s="586">
        <f>SUM(X5:X640)</f>
        <v>11980688</v>
      </c>
      <c r="Y641" s="583">
        <f>SUM(Y5:Y640)</f>
        <v>17318286</v>
      </c>
      <c r="Z641" s="584">
        <f>SUM(Z5:Z640)</f>
        <v>288400</v>
      </c>
      <c r="AA641" s="585">
        <f>SUM(AA5:AA640)</f>
        <v>16809986</v>
      </c>
      <c r="AB641" s="583">
        <f>SUM(AB5:AB640)</f>
        <v>20296177</v>
      </c>
      <c r="AC641" s="584">
        <f>SUM(AC5:AC640)</f>
        <v>349640</v>
      </c>
      <c r="AD641" s="585">
        <f>SUM(AD5:AD640)</f>
        <v>18213218</v>
      </c>
      <c r="AE641" s="583">
        <f>SUM(AE5:AE640)</f>
        <v>12865168</v>
      </c>
      <c r="AF641" s="584">
        <f>SUM(AF5:AF640)</f>
        <v>0</v>
      </c>
      <c r="AG641" s="585">
        <f>SUM(AG5:AG640)</f>
        <v>12866600</v>
      </c>
      <c r="AH641" s="583">
        <f>SUM(AH5:AH640)</f>
        <v>88529036</v>
      </c>
      <c r="AI641" s="584">
        <f>SUM(AI5:AI640)</f>
        <v>96600</v>
      </c>
      <c r="AJ641" s="585">
        <f>SUM(AJ5:AJ640)</f>
        <v>77981199</v>
      </c>
      <c r="AK641" s="583">
        <f>SUM(AK5:AK640)</f>
        <v>74555802</v>
      </c>
      <c r="AL641" s="584">
        <f>SUM(AL5:AL640)</f>
        <v>74555802</v>
      </c>
      <c r="AM641" s="585">
        <f>SUM(AM5:AM640)</f>
        <v>0</v>
      </c>
      <c r="AN641" s="583">
        <f>SUM(AN5:AN640)</f>
        <v>45560345</v>
      </c>
      <c r="AO641" s="584">
        <f>SUM(AO5:AO640)</f>
        <v>45560345</v>
      </c>
      <c r="AP641" s="585">
        <f>SUM(AP5:AP640)</f>
        <v>0</v>
      </c>
      <c r="AQ641" s="583">
        <f>SUM(AQ5:AQ640)</f>
        <v>13921203</v>
      </c>
      <c r="AR641" s="584">
        <f>SUM(AR5:AR640)</f>
        <v>13921203</v>
      </c>
      <c r="AS641" s="585">
        <f>SUM(AS5:AS640)</f>
        <v>0</v>
      </c>
      <c r="AT641" s="583">
        <f>SUM(AT5:AT640)</f>
        <v>0</v>
      </c>
      <c r="AU641" s="584">
        <f>SUM(AU5:AU640)</f>
        <v>0</v>
      </c>
      <c r="AV641" s="585">
        <f>SUM(AV5:AV640)</f>
        <v>0</v>
      </c>
      <c r="AW641" s="583">
        <f>SUM(AW5:AW640)</f>
        <v>0</v>
      </c>
      <c r="AX641" s="584">
        <f>SUM(AX5:AX640)</f>
        <v>0</v>
      </c>
      <c r="AY641" s="585">
        <f>SUM(AY5:AY640)</f>
        <v>0</v>
      </c>
      <c r="AZ641" s="587">
        <f>SUM(AZ5:AZ640)</f>
        <v>0</v>
      </c>
      <c r="BA641" s="588"/>
    </row>
    <row r="642" spans="1:53" ht="13.5" customHeight="1">
      <c r="E642" s="26"/>
      <c r="G642" s="83"/>
      <c r="H642" s="71">
        <f>H641/G641</f>
        <v>-2.4897116090298386E-3</v>
      </c>
      <c r="I642" s="84">
        <f>I641/G641</f>
        <v>1.0024897116090299</v>
      </c>
      <c r="J642" s="83"/>
      <c r="K642" s="71">
        <f>K641/J641</f>
        <v>3.2170568518819484E-2</v>
      </c>
      <c r="L642" s="84">
        <f>L641/J641</f>
        <v>0.9678294314811805</v>
      </c>
      <c r="M642" s="83"/>
      <c r="N642" s="71">
        <f>N641/M641</f>
        <v>1.7139132273655801E-2</v>
      </c>
      <c r="O642" s="84">
        <f>O641/M641</f>
        <v>0.98286086772634418</v>
      </c>
      <c r="P642" s="83"/>
      <c r="Q642" s="71">
        <f>Q641/P641</f>
        <v>2.5045153407664188E-2</v>
      </c>
      <c r="R642" s="84">
        <f>R641/P641</f>
        <v>0.97495484659233578</v>
      </c>
      <c r="S642" s="83"/>
      <c r="T642" s="71">
        <f>T641/S641</f>
        <v>0.10458190704155347</v>
      </c>
      <c r="U642" s="84">
        <f>U641/S641</f>
        <v>0.89541809295844654</v>
      </c>
      <c r="V642" s="83"/>
      <c r="W642" s="71">
        <f>W641/V641</f>
        <v>4.227321544697412E-2</v>
      </c>
      <c r="X642" s="97">
        <f>X641/V641</f>
        <v>0.95772678455302584</v>
      </c>
      <c r="Y642" s="83"/>
      <c r="Z642" s="71">
        <f>Z641/Y641</f>
        <v>1.6652918192943574E-2</v>
      </c>
      <c r="AA642" s="84">
        <f>AA641/Y641</f>
        <v>0.97064952039711094</v>
      </c>
      <c r="AB642" s="83"/>
      <c r="AC642" s="71">
        <f>AC641/AB641</f>
        <v>1.7226889576298039E-2</v>
      </c>
      <c r="AD642" s="84">
        <f>AD641/AB641</f>
        <v>0.89737185480792758</v>
      </c>
      <c r="AE642" s="83"/>
      <c r="AF642" s="71">
        <f>AF641/AE641</f>
        <v>0</v>
      </c>
      <c r="AG642" s="84">
        <f>AG641/AE641</f>
        <v>1.0001113083016093</v>
      </c>
      <c r="AH642" s="83"/>
      <c r="AI642" s="71">
        <f>AI641/AH641</f>
        <v>1.0911674221777362E-3</v>
      </c>
      <c r="AJ642" s="84">
        <f>AJ641/AH641</f>
        <v>0.88085449162690532</v>
      </c>
      <c r="AK642" s="83"/>
      <c r="AL642" s="71">
        <f>AL641/AK641</f>
        <v>1</v>
      </c>
      <c r="AM642" s="84">
        <f>AM641/AK641</f>
        <v>0</v>
      </c>
      <c r="AN642" s="83"/>
      <c r="AO642" s="71">
        <f>AO641/AN641</f>
        <v>1</v>
      </c>
      <c r="AP642" s="84">
        <f>AP641/AN641</f>
        <v>0</v>
      </c>
      <c r="AQ642" s="83"/>
      <c r="AR642" s="71">
        <f>AR641/AQ641</f>
        <v>1</v>
      </c>
      <c r="AS642" s="84">
        <f>AS641/AQ641</f>
        <v>0</v>
      </c>
      <c r="AT642" s="83"/>
      <c r="AU642" s="71" t="e">
        <f>AU641/AT641</f>
        <v>#DIV/0!</v>
      </c>
      <c r="AV642" s="84" t="e">
        <f>AV641/AT641</f>
        <v>#DIV/0!</v>
      </c>
      <c r="AW642" s="83"/>
      <c r="AX642" s="71" t="e">
        <f>AX641/AW641</f>
        <v>#DIV/0!</v>
      </c>
      <c r="AY642" s="84" t="e">
        <f>AY641/AW641</f>
        <v>#DIV/0!</v>
      </c>
      <c r="AZ642" s="77"/>
      <c r="BA642" s="47"/>
    </row>
    <row r="643" spans="1:53" ht="13.5" customHeight="1">
      <c r="E643" s="26"/>
      <c r="G643" s="83"/>
      <c r="H643" s="47"/>
      <c r="I643" s="85"/>
      <c r="J643" s="83"/>
      <c r="K643" s="47"/>
      <c r="L643" s="85"/>
      <c r="M643" s="83"/>
      <c r="N643" s="47"/>
      <c r="O643" s="85"/>
      <c r="P643" s="83"/>
      <c r="Q643" s="47"/>
      <c r="R643" s="85"/>
      <c r="S643" s="83"/>
      <c r="T643" s="47"/>
      <c r="U643" s="85"/>
      <c r="V643" s="83"/>
      <c r="W643" s="47"/>
      <c r="X643" s="75"/>
      <c r="Y643" s="83"/>
      <c r="Z643" s="47"/>
      <c r="AA643" s="85"/>
      <c r="AB643" s="83"/>
      <c r="AC643" s="47"/>
      <c r="AD643" s="85"/>
      <c r="AE643" s="83"/>
      <c r="AF643" s="47"/>
      <c r="AG643" s="85"/>
      <c r="AH643" s="83"/>
      <c r="AI643" s="47"/>
      <c r="AJ643" s="85"/>
      <c r="AK643" s="83"/>
      <c r="AL643" s="47"/>
      <c r="AM643" s="85"/>
      <c r="AN643" s="83"/>
      <c r="AO643" s="47"/>
      <c r="AP643" s="85"/>
      <c r="AQ643" s="83"/>
      <c r="AR643" s="47"/>
      <c r="AS643" s="85"/>
      <c r="AT643" s="83"/>
      <c r="AU643" s="47"/>
      <c r="AV643" s="85"/>
      <c r="AW643" s="83"/>
      <c r="AX643" s="47"/>
      <c r="AY643" s="85"/>
      <c r="AZ643" s="77"/>
      <c r="BA643" s="47"/>
    </row>
    <row r="644" spans="1:53" ht="13.5" customHeight="1">
      <c r="B644"/>
      <c r="E644" s="508" t="s">
        <v>247</v>
      </c>
      <c r="F644" s="509"/>
      <c r="G644" s="510" t="s">
        <v>120</v>
      </c>
      <c r="H644" s="511"/>
      <c r="I644" s="512"/>
      <c r="J644" s="510" t="s">
        <v>120</v>
      </c>
      <c r="K644" s="511"/>
      <c r="L644" s="512"/>
      <c r="M644" s="510" t="s">
        <v>121</v>
      </c>
      <c r="N644" s="511"/>
      <c r="O644" s="512"/>
      <c r="P644" s="453" t="s">
        <v>247</v>
      </c>
      <c r="Q644" s="454"/>
      <c r="R644" s="455"/>
      <c r="S644" s="453" t="s">
        <v>247</v>
      </c>
      <c r="T644" s="454"/>
      <c r="U644" s="455"/>
      <c r="V644" s="453" t="s">
        <v>247</v>
      </c>
      <c r="W644" s="454"/>
      <c r="X644" s="518"/>
      <c r="Y644" s="453" t="s">
        <v>247</v>
      </c>
      <c r="Z644" s="454"/>
      <c r="AA644" s="455"/>
      <c r="AB644" s="453" t="s">
        <v>247</v>
      </c>
      <c r="AC644" s="454"/>
      <c r="AD644" s="455"/>
      <c r="AE644" s="453" t="s">
        <v>247</v>
      </c>
      <c r="AF644" s="454"/>
      <c r="AG644" s="455"/>
      <c r="AH644" s="453" t="s">
        <v>247</v>
      </c>
      <c r="AI644" s="454"/>
      <c r="AJ644" s="455"/>
      <c r="AK644" s="453" t="s">
        <v>247</v>
      </c>
      <c r="AL644" s="454"/>
      <c r="AM644" s="455"/>
      <c r="AN644" s="453" t="s">
        <v>247</v>
      </c>
      <c r="AO644" s="454"/>
      <c r="AP644" s="455"/>
      <c r="AQ644" s="453" t="s">
        <v>247</v>
      </c>
      <c r="AR644" s="454"/>
      <c r="AS644" s="455"/>
      <c r="AT644" s="453" t="s">
        <v>247</v>
      </c>
      <c r="AU644" s="454"/>
      <c r="AV644" s="455"/>
      <c r="AW644" s="453" t="s">
        <v>247</v>
      </c>
      <c r="AX644" s="454"/>
      <c r="AY644" s="455"/>
      <c r="AZ644" s="519" t="s">
        <v>19</v>
      </c>
      <c r="BA644" s="511"/>
    </row>
    <row r="645" spans="1:53">
      <c r="B645"/>
      <c r="E645" s="502" t="s">
        <v>535</v>
      </c>
      <c r="F645" s="503"/>
      <c r="G645" s="83"/>
      <c r="H645" s="47"/>
      <c r="I645" s="86">
        <v>18327117</v>
      </c>
      <c r="J645" s="83"/>
      <c r="K645" s="47"/>
      <c r="L645" s="86">
        <v>18864244</v>
      </c>
      <c r="M645" s="83"/>
      <c r="N645" s="47"/>
      <c r="O645" s="86">
        <v>19919329</v>
      </c>
      <c r="P645" s="83"/>
      <c r="Q645" s="47"/>
      <c r="R645" s="86">
        <v>20678920</v>
      </c>
      <c r="S645" s="83"/>
      <c r="T645" s="47"/>
      <c r="U645" s="86">
        <v>20678920</v>
      </c>
      <c r="V645" s="83"/>
      <c r="W645" s="47"/>
      <c r="X645" s="136">
        <v>22604917</v>
      </c>
      <c r="Y645" s="83"/>
      <c r="Z645" s="47"/>
      <c r="AA645" s="136">
        <v>23057015</v>
      </c>
      <c r="AB645" s="83"/>
      <c r="AC645" s="47"/>
      <c r="AD645" s="136">
        <v>22659776</v>
      </c>
      <c r="AE645" s="83"/>
      <c r="AF645" s="47"/>
      <c r="AG645" s="136">
        <v>23112971</v>
      </c>
      <c r="AH645" s="83"/>
      <c r="AI645" s="47"/>
      <c r="AJ645" s="136">
        <f>23575231</f>
        <v>23575231</v>
      </c>
      <c r="AK645" s="83"/>
      <c r="AL645" s="47"/>
      <c r="AM645" s="136">
        <f>AJ645</f>
        <v>23575231</v>
      </c>
      <c r="AN645" s="83"/>
      <c r="AO645" s="47"/>
      <c r="AP645" s="136">
        <f>AM645</f>
        <v>23575231</v>
      </c>
      <c r="AQ645" s="83"/>
      <c r="AR645" s="47"/>
      <c r="AS645" s="136">
        <f>AP645</f>
        <v>23575231</v>
      </c>
      <c r="AT645" s="83"/>
      <c r="AU645" s="47"/>
      <c r="AV645" s="136">
        <f>AS645</f>
        <v>23575231</v>
      </c>
      <c r="AW645" s="83"/>
      <c r="AX645" s="47"/>
      <c r="AY645" s="136">
        <f>AV645</f>
        <v>23575231</v>
      </c>
      <c r="AZ645" s="101"/>
      <c r="BA645" s="72" t="s">
        <v>249</v>
      </c>
    </row>
    <row r="646" spans="1:53">
      <c r="B646"/>
      <c r="E646" s="513" t="s">
        <v>536</v>
      </c>
      <c r="F646" s="514"/>
      <c r="G646" s="120"/>
      <c r="H646" s="121"/>
      <c r="I646" s="122"/>
      <c r="J646" s="120"/>
      <c r="K646" s="121"/>
      <c r="L646" s="122"/>
      <c r="M646" s="120"/>
      <c r="N646" s="121"/>
      <c r="O646" s="122"/>
      <c r="P646" s="120"/>
      <c r="Q646" s="121"/>
      <c r="R646" s="122"/>
      <c r="S646" s="120"/>
      <c r="T646" s="121"/>
      <c r="U646" s="122">
        <f>SUM(S9+S586)</f>
        <v>418034</v>
      </c>
      <c r="V646" s="120"/>
      <c r="W646" s="121"/>
      <c r="X646" s="123">
        <f>SUM(V410+V517+V439+V41)</f>
        <v>945707</v>
      </c>
      <c r="Y646" s="83"/>
      <c r="Z646" s="47"/>
      <c r="AA646" s="123">
        <f>SUM(AB410+Y517+Y439+Y41)</f>
        <v>0</v>
      </c>
      <c r="AB646" s="83"/>
      <c r="AC646" s="47"/>
      <c r="AD646" s="125"/>
      <c r="AE646" s="83"/>
      <c r="AF646" s="47"/>
      <c r="AG646" s="125"/>
      <c r="AH646" s="83"/>
      <c r="AI646" s="47"/>
      <c r="AJ646" s="125">
        <v>2777172</v>
      </c>
      <c r="AK646" s="83"/>
      <c r="AL646" s="47"/>
      <c r="AM646" s="125"/>
      <c r="AN646" s="83"/>
      <c r="AO646" s="47"/>
      <c r="AP646" s="125"/>
      <c r="AQ646" s="83"/>
      <c r="AR646" s="47"/>
      <c r="AS646" s="125"/>
      <c r="AT646" s="83"/>
      <c r="AU646" s="47"/>
      <c r="AV646" s="125"/>
      <c r="AW646" s="83"/>
      <c r="AX646" s="47"/>
      <c r="AY646" s="125"/>
      <c r="AZ646" s="101"/>
      <c r="BA646" s="72"/>
    </row>
    <row r="647" spans="1:53">
      <c r="B647"/>
      <c r="E647" s="504" t="s">
        <v>537</v>
      </c>
      <c r="F647" s="505"/>
      <c r="G647" s="83"/>
      <c r="H647" s="47"/>
      <c r="I647" s="86">
        <v>0</v>
      </c>
      <c r="J647" s="83"/>
      <c r="K647" s="47"/>
      <c r="L647" s="86">
        <v>0</v>
      </c>
      <c r="M647" s="83"/>
      <c r="N647" s="47"/>
      <c r="O647" s="86"/>
      <c r="P647" s="83"/>
      <c r="Q647" s="47"/>
      <c r="R647" s="86">
        <v>0</v>
      </c>
      <c r="S647" s="83"/>
      <c r="T647" s="47"/>
      <c r="U647" s="106">
        <f>SUM(U645*0.2-185025-150000-330000-706000-172289-2592470)</f>
        <v>0</v>
      </c>
      <c r="V647" s="83"/>
      <c r="W647" s="47"/>
      <c r="X647" s="136">
        <f>SUM(X645*0.2-185025+2592470-900000-4400000-28400-506000-60000-960000-74028)</f>
        <v>0.40000000037252903</v>
      </c>
      <c r="Y647" s="83"/>
      <c r="Z647" s="47"/>
      <c r="AA647" s="86">
        <v>0</v>
      </c>
      <c r="AB647" s="83"/>
      <c r="AC647" s="47"/>
      <c r="AD647" s="86">
        <v>0</v>
      </c>
      <c r="AE647" s="83"/>
      <c r="AF647" s="47"/>
      <c r="AG647" s="86">
        <f>3215854-1620000-1595854</f>
        <v>0</v>
      </c>
      <c r="AI647" s="47"/>
      <c r="AJ647" s="86"/>
      <c r="AK647" s="83"/>
      <c r="AL647" s="47"/>
      <c r="AM647" s="86">
        <f>2357523+87019</f>
        <v>2444542</v>
      </c>
      <c r="AN647" s="83"/>
      <c r="AO647" s="47"/>
      <c r="AP647" s="86">
        <f>SUM(AP645*0.1)</f>
        <v>2357523.1</v>
      </c>
      <c r="AQ647" s="83"/>
      <c r="AR647" s="47"/>
      <c r="AS647" s="86">
        <f>SUM(AS645*0.1)</f>
        <v>2357523.1</v>
      </c>
      <c r="AT647" s="83"/>
      <c r="AU647" s="47"/>
      <c r="AV647" s="86">
        <f>SUM(AV645*0.1)</f>
        <v>2357523.1</v>
      </c>
      <c r="AW647" s="83"/>
      <c r="AX647" s="47"/>
      <c r="AY647" s="86">
        <f>SUM(AY645*0.1)</f>
        <v>2357523.1</v>
      </c>
      <c r="AZ647" s="102"/>
      <c r="BA647" s="72" t="s">
        <v>538</v>
      </c>
    </row>
    <row r="648" spans="1:53" ht="30.75">
      <c r="B648"/>
      <c r="E648" s="504" t="s">
        <v>539</v>
      </c>
      <c r="F648" s="523"/>
      <c r="G648" s="83"/>
      <c r="H648" s="47"/>
      <c r="I648" s="86"/>
      <c r="J648" s="83"/>
      <c r="K648" s="47"/>
      <c r="L648" s="86"/>
      <c r="M648" s="83"/>
      <c r="N648" s="47"/>
      <c r="O648" s="86"/>
      <c r="P648" s="83"/>
      <c r="Q648" s="47"/>
      <c r="R648" s="86"/>
      <c r="S648" s="83"/>
      <c r="T648" s="47"/>
      <c r="U648" s="106"/>
      <c r="V648" s="83"/>
      <c r="W648" s="47"/>
      <c r="X648" s="136"/>
      <c r="Y648" s="83"/>
      <c r="Z648" s="47"/>
      <c r="AA648" s="86"/>
      <c r="AB648" s="83"/>
      <c r="AC648" s="47"/>
      <c r="AD648" s="86"/>
      <c r="AE648" s="83"/>
      <c r="AF648" s="47"/>
      <c r="AG648" s="86">
        <f>1916311+1620000+1595854</f>
        <v>5132165</v>
      </c>
      <c r="AH648" s="83"/>
      <c r="AI648" s="47"/>
      <c r="AJ648" s="86">
        <f>3582027+834000+212000</f>
        <v>4628027</v>
      </c>
      <c r="AK648" s="83"/>
      <c r="AL648" s="47"/>
      <c r="AM648" s="86"/>
      <c r="AN648" s="83"/>
      <c r="AO648" s="47"/>
      <c r="AP648" s="86"/>
      <c r="AQ648" s="83"/>
      <c r="AR648" s="47"/>
      <c r="AS648" s="86"/>
      <c r="AT648" s="83"/>
      <c r="AU648" s="47"/>
      <c r="AV648" s="86"/>
      <c r="AW648" s="83"/>
      <c r="AX648" s="47"/>
      <c r="AY648" s="86"/>
      <c r="AZ648" s="102"/>
      <c r="BA648" s="72"/>
    </row>
    <row r="649" spans="1:53">
      <c r="A649" s="31"/>
      <c r="B649"/>
      <c r="E649" s="506" t="s">
        <v>540</v>
      </c>
      <c r="F649" s="507"/>
      <c r="G649" s="83"/>
      <c r="H649" s="47"/>
      <c r="I649" s="86">
        <f>SUM(I645:I647)</f>
        <v>18327117</v>
      </c>
      <c r="J649" s="83"/>
      <c r="K649" s="47"/>
      <c r="L649" s="86">
        <f>SUM(L645:L647)</f>
        <v>18864244</v>
      </c>
      <c r="M649" s="83"/>
      <c r="N649" s="47"/>
      <c r="O649" s="86">
        <f>SUM(O645:O647)</f>
        <v>19919329</v>
      </c>
      <c r="P649" s="83"/>
      <c r="Q649" s="47"/>
      <c r="R649" s="86">
        <f>SUM(R645-R647)</f>
        <v>20678920</v>
      </c>
      <c r="S649" s="83"/>
      <c r="T649" s="47"/>
      <c r="U649" s="86">
        <f>SUM(U645*0.8)</f>
        <v>16543136</v>
      </c>
      <c r="V649" s="83"/>
      <c r="W649" s="47"/>
      <c r="X649" s="98">
        <f>SUM(X645*0.8)</f>
        <v>18083933.600000001</v>
      </c>
      <c r="Y649" s="83"/>
      <c r="Z649" s="47"/>
      <c r="AA649" s="86">
        <f>SUM(AA645*0.8)</f>
        <v>18445612</v>
      </c>
      <c r="AB649" s="83"/>
      <c r="AC649" s="47"/>
      <c r="AD649" s="86">
        <f>SUM(AD645*0.8)</f>
        <v>18127820.800000001</v>
      </c>
      <c r="AE649" s="83"/>
      <c r="AF649" s="47"/>
      <c r="AG649" s="86">
        <f>SUM(AG645*0.8)</f>
        <v>18490376.800000001</v>
      </c>
      <c r="AH649" s="83"/>
      <c r="AI649" s="47"/>
      <c r="AJ649" s="86">
        <f>SUM(AJ645*0.8)</f>
        <v>18860184.800000001</v>
      </c>
      <c r="AK649" s="83"/>
      <c r="AL649" s="47"/>
      <c r="AM649" s="86">
        <f>SUM(AM645*0.9)</f>
        <v>21217707.900000002</v>
      </c>
      <c r="AN649" s="83"/>
      <c r="AO649" s="47"/>
      <c r="AP649" s="86">
        <f>SUM(AP645*0.9)</f>
        <v>21217707.900000002</v>
      </c>
      <c r="AQ649" s="83"/>
      <c r="AR649" s="47"/>
      <c r="AS649" s="86">
        <f>SUM(AS645*0.9)</f>
        <v>21217707.900000002</v>
      </c>
      <c r="AT649" s="83"/>
      <c r="AU649" s="47"/>
      <c r="AV649" s="86">
        <f>SUM(AV645*0.9)</f>
        <v>21217707.900000002</v>
      </c>
      <c r="AW649" s="83"/>
      <c r="AX649" s="47"/>
      <c r="AY649" s="86">
        <f>SUM(AY645*0.9)</f>
        <v>21217707.900000002</v>
      </c>
      <c r="AZ649" s="101">
        <f>SUM(AY645,AV645,AS645,AM645,AP645)*0.25</f>
        <v>29469038.75</v>
      </c>
      <c r="BA649" s="72" t="s">
        <v>541</v>
      </c>
    </row>
    <row r="650" spans="1:53" ht="13.5" customHeight="1">
      <c r="A650" s="31"/>
      <c r="B650"/>
      <c r="E650" s="520" t="s">
        <v>138</v>
      </c>
      <c r="F650" s="521"/>
      <c r="G650" s="456" t="s">
        <v>138</v>
      </c>
      <c r="H650" s="457"/>
      <c r="I650" s="458"/>
      <c r="J650" s="456" t="s">
        <v>138</v>
      </c>
      <c r="K650" s="457"/>
      <c r="L650" s="458"/>
      <c r="M650" s="456" t="s">
        <v>138</v>
      </c>
      <c r="N650" s="457"/>
      <c r="O650" s="458"/>
      <c r="P650" s="456" t="s">
        <v>138</v>
      </c>
      <c r="Q650" s="457"/>
      <c r="R650" s="458"/>
      <c r="S650" s="456" t="s">
        <v>138</v>
      </c>
      <c r="T650" s="457"/>
      <c r="U650" s="458"/>
      <c r="V650" s="456" t="s">
        <v>138</v>
      </c>
      <c r="W650" s="457"/>
      <c r="X650" s="515"/>
      <c r="Y650" s="456" t="s">
        <v>138</v>
      </c>
      <c r="Z650" s="457"/>
      <c r="AA650" s="458"/>
      <c r="AB650" s="456" t="s">
        <v>138</v>
      </c>
      <c r="AC650" s="457"/>
      <c r="AD650" s="458"/>
      <c r="AE650" s="456" t="s">
        <v>138</v>
      </c>
      <c r="AF650" s="457"/>
      <c r="AG650" s="458"/>
      <c r="AH650" s="456" t="s">
        <v>138</v>
      </c>
      <c r="AI650" s="457"/>
      <c r="AJ650" s="458"/>
      <c r="AK650" s="456" t="s">
        <v>138</v>
      </c>
      <c r="AL650" s="457"/>
      <c r="AM650" s="458"/>
      <c r="AN650" s="456" t="s">
        <v>138</v>
      </c>
      <c r="AO650" s="457"/>
      <c r="AP650" s="458"/>
      <c r="AQ650" s="456" t="s">
        <v>138</v>
      </c>
      <c r="AR650" s="457"/>
      <c r="AS650" s="458"/>
      <c r="AT650" s="456" t="s">
        <v>138</v>
      </c>
      <c r="AU650" s="457"/>
      <c r="AV650" s="458"/>
      <c r="AW650" s="456" t="s">
        <v>138</v>
      </c>
      <c r="AX650" s="457"/>
      <c r="AY650" s="458"/>
      <c r="AZ650" s="516" t="s">
        <v>139</v>
      </c>
      <c r="BA650" s="517"/>
    </row>
    <row r="651" spans="1:53" ht="30.75">
      <c r="A651" s="31"/>
      <c r="B651"/>
      <c r="E651" s="502" t="s">
        <v>250</v>
      </c>
      <c r="F651" s="503"/>
      <c r="G651" s="83"/>
      <c r="H651" s="47"/>
      <c r="I651" s="86">
        <f>F651</f>
        <v>0</v>
      </c>
      <c r="J651" s="83"/>
      <c r="K651" s="47"/>
      <c r="L651" s="86">
        <v>40290997</v>
      </c>
      <c r="M651" s="83"/>
      <c r="N651" s="47"/>
      <c r="O651" s="86">
        <f>L656</f>
        <v>49211929</v>
      </c>
      <c r="P651" s="83"/>
      <c r="Q651" s="47"/>
      <c r="R651" s="86">
        <v>91404999</v>
      </c>
      <c r="S651" s="83"/>
      <c r="T651" s="47"/>
      <c r="U651" s="86">
        <f>R656</f>
        <v>101550384</v>
      </c>
      <c r="V651" s="83"/>
      <c r="W651" s="47"/>
      <c r="X651" s="98">
        <f>U656</f>
        <v>112152060</v>
      </c>
      <c r="Y651" s="83"/>
      <c r="Z651" s="47"/>
      <c r="AA651" s="86">
        <f>X656</f>
        <v>118672195.59999999</v>
      </c>
      <c r="AB651" s="83"/>
      <c r="AC651" s="47"/>
      <c r="AD651" s="86">
        <f>AA656</f>
        <v>120019421.59999999</v>
      </c>
      <c r="AE651" s="83"/>
      <c r="AF651" s="47"/>
      <c r="AG651" s="86">
        <v>135900253</v>
      </c>
      <c r="AH651" s="83"/>
      <c r="AI651" s="47"/>
      <c r="AJ651" s="86">
        <f>AG656</f>
        <v>146656194.80000001</v>
      </c>
      <c r="AK651" s="83"/>
      <c r="AL651" s="47"/>
      <c r="AM651" s="86">
        <f>AJ656</f>
        <v>94843779.600000024</v>
      </c>
      <c r="AN651" s="83"/>
      <c r="AO651" s="47"/>
      <c r="AP651" s="86">
        <f>AM656</f>
        <v>41505685.50000003</v>
      </c>
      <c r="AQ651" s="83"/>
      <c r="AR651" s="47"/>
      <c r="AS651" s="86">
        <f>AP656</f>
        <v>17163048.400000036</v>
      </c>
      <c r="AT651" s="83"/>
      <c r="AU651" s="47"/>
      <c r="AV651" s="86">
        <f>AS656</f>
        <v>24459553.300000042</v>
      </c>
      <c r="AW651" s="83"/>
      <c r="AX651" s="47"/>
      <c r="AY651" s="86">
        <f>AV656</f>
        <v>45677261.200000048</v>
      </c>
      <c r="AZ651" s="101"/>
      <c r="BA651" s="47"/>
    </row>
    <row r="652" spans="1:53" ht="30.75">
      <c r="A652" s="31"/>
      <c r="B652"/>
      <c r="C652" s="31"/>
      <c r="E652" s="504" t="s">
        <v>542</v>
      </c>
      <c r="F652" s="505"/>
      <c r="G652" s="83"/>
      <c r="H652" s="47"/>
      <c r="I652" s="86">
        <f>I649</f>
        <v>18327117</v>
      </c>
      <c r="J652" s="83"/>
      <c r="K652" s="47"/>
      <c r="L652" s="86">
        <f>L649</f>
        <v>18864244</v>
      </c>
      <c r="M652" s="83"/>
      <c r="N652" s="47"/>
      <c r="O652" s="86">
        <f>O649</f>
        <v>19919329</v>
      </c>
      <c r="P652" s="83"/>
      <c r="Q652" s="47"/>
      <c r="R652" s="86">
        <f>R649</f>
        <v>20678920</v>
      </c>
      <c r="S652" s="83"/>
      <c r="T652" s="47"/>
      <c r="U652" s="86">
        <f>SUM(U649+U646+1438700)</f>
        <v>18399870</v>
      </c>
      <c r="V652" s="83"/>
      <c r="W652" s="47"/>
      <c r="X652" s="86">
        <f>SUM(X649+X646)</f>
        <v>19029640.600000001</v>
      </c>
      <c r="Y652" s="83"/>
      <c r="Z652" s="47"/>
      <c r="AA652" s="86">
        <f>SUM(AA649+AA646)</f>
        <v>18445612</v>
      </c>
      <c r="AB652" s="83"/>
      <c r="AC652" s="47"/>
      <c r="AD652" s="86">
        <f>SUM(AD649+AD646)</f>
        <v>18127820.800000001</v>
      </c>
      <c r="AE652" s="83"/>
      <c r="AF652" s="47"/>
      <c r="AG652" s="86">
        <f>AG649</f>
        <v>18490376.800000001</v>
      </c>
      <c r="AH652" s="83"/>
      <c r="AI652" s="47" t="s">
        <v>543</v>
      </c>
      <c r="AJ652" s="86">
        <f>AJ649+AJ646</f>
        <v>21637356.800000001</v>
      </c>
      <c r="AK652" s="83"/>
      <c r="AL652" s="47"/>
      <c r="AM652" s="86">
        <f>AM649</f>
        <v>21217707.900000002</v>
      </c>
      <c r="AN652" s="83"/>
      <c r="AO652" s="47"/>
      <c r="AP652" s="86">
        <f>AP649</f>
        <v>21217707.900000002</v>
      </c>
      <c r="AQ652" s="83"/>
      <c r="AR652" s="47"/>
      <c r="AS652" s="86">
        <f>AS649</f>
        <v>21217707.900000002</v>
      </c>
      <c r="AT652" s="83"/>
      <c r="AU652" s="47"/>
      <c r="AV652" s="86">
        <f>AV649</f>
        <v>21217707.900000002</v>
      </c>
      <c r="AW652" s="83"/>
      <c r="AX652" s="47"/>
      <c r="AY652" s="86">
        <f>AY649</f>
        <v>21217707.900000002</v>
      </c>
      <c r="AZ652" s="77"/>
      <c r="BA652" s="47"/>
    </row>
    <row r="653" spans="1:53">
      <c r="B653"/>
      <c r="E653" s="504" t="s">
        <v>252</v>
      </c>
      <c r="F653" s="505"/>
      <c r="G653" s="83"/>
      <c r="H653" s="47"/>
      <c r="I653" s="87">
        <f>SUM(I651:I652)</f>
        <v>18327117</v>
      </c>
      <c r="J653" s="83"/>
      <c r="K653" s="47"/>
      <c r="L653" s="87">
        <f>SUM(L651:L652)</f>
        <v>59155241</v>
      </c>
      <c r="M653" s="83"/>
      <c r="N653" s="47"/>
      <c r="O653" s="87">
        <f>SUM(O651:O652)</f>
        <v>69131258</v>
      </c>
      <c r="P653" s="83"/>
      <c r="Q653" s="47"/>
      <c r="R653" s="87">
        <f>SUM(R651:R652)</f>
        <v>112083919</v>
      </c>
      <c r="S653" s="83"/>
      <c r="T653" s="47"/>
      <c r="U653" s="87">
        <f>SUM(U651:U652)</f>
        <v>119950254</v>
      </c>
      <c r="V653" s="83"/>
      <c r="W653" s="47"/>
      <c r="X653" s="99">
        <f>SUM(X651:X652)</f>
        <v>131181700.59999999</v>
      </c>
      <c r="Y653" s="83"/>
      <c r="Z653" s="47"/>
      <c r="AA653" s="87">
        <f>SUM(AA651:AA652)</f>
        <v>137117807.59999999</v>
      </c>
      <c r="AB653" s="83"/>
      <c r="AC653" s="47"/>
      <c r="AD653" s="87">
        <f>SUM(AD651:AD652)</f>
        <v>138147242.40000001</v>
      </c>
      <c r="AE653" s="83"/>
      <c r="AF653" s="47"/>
      <c r="AG653" s="87">
        <f>SUM(AG651:AG652,AG648)</f>
        <v>159522794.80000001</v>
      </c>
      <c r="AH653" s="83"/>
      <c r="AI653" s="47"/>
      <c r="AJ653" s="87">
        <f>SUM(AJ651:AJ652,AJ648)</f>
        <v>172921578.60000002</v>
      </c>
      <c r="AK653" s="83"/>
      <c r="AL653" s="47"/>
      <c r="AM653" s="87">
        <f>SUM(AM651:AM652,AM648)</f>
        <v>116061487.50000003</v>
      </c>
      <c r="AN653" s="83"/>
      <c r="AO653" s="47"/>
      <c r="AP653" s="87">
        <f>SUM(AP651:AP652,AP648)</f>
        <v>62723393.400000036</v>
      </c>
      <c r="AQ653" s="83"/>
      <c r="AR653" s="47"/>
      <c r="AS653" s="87">
        <f>SUM(AS651:AS652,AS648)</f>
        <v>38380756.300000042</v>
      </c>
      <c r="AT653" s="83"/>
      <c r="AU653" s="47"/>
      <c r="AV653" s="87">
        <f>SUM(AV651:AV652,AV648)</f>
        <v>45677261.200000048</v>
      </c>
      <c r="AW653" s="83"/>
      <c r="AX653" s="47"/>
      <c r="AY653" s="87">
        <f>SUM(AY651:AY652,AY648)</f>
        <v>66894969.100000054</v>
      </c>
      <c r="AZ653" s="101">
        <f>AZ649</f>
        <v>29469038.75</v>
      </c>
      <c r="BA653" s="47" t="s">
        <v>141</v>
      </c>
    </row>
    <row r="654" spans="1:53">
      <c r="B654" s="109"/>
      <c r="E654" s="504" t="s">
        <v>142</v>
      </c>
      <c r="F654" s="505"/>
      <c r="G654" s="83"/>
      <c r="H654" s="47"/>
      <c r="I654" s="86">
        <f>H641*-1</f>
        <v>39864</v>
      </c>
      <c r="J654" s="83"/>
      <c r="K654" s="47"/>
      <c r="L654" s="86">
        <f>K641*-1</f>
        <v>-319882</v>
      </c>
      <c r="M654" s="83"/>
      <c r="N654" s="47"/>
      <c r="O654" s="86">
        <f>N641*-1</f>
        <v>-393080</v>
      </c>
      <c r="P654" s="83"/>
      <c r="Q654" s="47"/>
      <c r="R654" s="86">
        <f>Q641*-1</f>
        <v>-263814</v>
      </c>
      <c r="S654" s="83"/>
      <c r="T654" s="47"/>
      <c r="U654" s="86">
        <f>T641*-1</f>
        <v>-815550</v>
      </c>
      <c r="V654" s="83"/>
      <c r="W654" s="47"/>
      <c r="X654" s="98">
        <f>W641*-1</f>
        <v>-528817</v>
      </c>
      <c r="Y654" s="83"/>
      <c r="Z654" s="47"/>
      <c r="AA654" s="86">
        <f>Z641*-1</f>
        <v>-288400</v>
      </c>
      <c r="AB654" s="83"/>
      <c r="AC654" s="47"/>
      <c r="AD654" s="86">
        <f>AC641*-1</f>
        <v>-349640</v>
      </c>
      <c r="AE654" s="83"/>
      <c r="AF654" s="47"/>
      <c r="AG654" s="86">
        <f>AF641*-1</f>
        <v>0</v>
      </c>
      <c r="AH654" s="83"/>
      <c r="AI654" s="47"/>
      <c r="AJ654" s="86">
        <f>AI641*-1</f>
        <v>-96600</v>
      </c>
      <c r="AK654" s="83"/>
      <c r="AL654" s="47"/>
      <c r="AM654" s="86">
        <f>AL641*-1</f>
        <v>-74555802</v>
      </c>
      <c r="AN654" s="83"/>
      <c r="AO654" s="47"/>
      <c r="AP654" s="86">
        <f>AO641*-1</f>
        <v>-45560345</v>
      </c>
      <c r="AQ654" s="83"/>
      <c r="AR654" s="47"/>
      <c r="AS654" s="86">
        <f>AR641*-1</f>
        <v>-13921203</v>
      </c>
      <c r="AT654" s="83"/>
      <c r="AU654" s="47"/>
      <c r="AV654" s="86">
        <f>AU641*-1</f>
        <v>0</v>
      </c>
      <c r="AW654" s="83"/>
      <c r="AX654" s="47"/>
      <c r="AY654" s="86">
        <f>AX641*-1</f>
        <v>0</v>
      </c>
      <c r="AZ654" s="103">
        <f>AZ641*-1</f>
        <v>0</v>
      </c>
      <c r="BA654" s="73" t="s">
        <v>143</v>
      </c>
    </row>
    <row r="655" spans="1:53">
      <c r="B655"/>
      <c r="E655" s="498" t="s">
        <v>144</v>
      </c>
      <c r="F655" s="499"/>
      <c r="G655" s="83"/>
      <c r="H655" s="47"/>
      <c r="I655" s="86">
        <f>I641*-1</f>
        <v>-16051357</v>
      </c>
      <c r="J655" s="83"/>
      <c r="K655" s="47"/>
      <c r="L655" s="86">
        <f>L641*-1</f>
        <v>-9623430</v>
      </c>
      <c r="M655" s="83"/>
      <c r="N655" s="47"/>
      <c r="O655" s="86">
        <f>O641*-1</f>
        <v>-22541570</v>
      </c>
      <c r="P655" s="83"/>
      <c r="Q655" s="47"/>
      <c r="R655" s="86">
        <f>R641*-1</f>
        <v>-10269721</v>
      </c>
      <c r="S655" s="83"/>
      <c r="T655" s="47"/>
      <c r="U655" s="86">
        <f>U641*-1</f>
        <v>-6982644</v>
      </c>
      <c r="V655" s="590"/>
      <c r="W655" s="591"/>
      <c r="X655" s="592">
        <f>X641*-1</f>
        <v>-11980688</v>
      </c>
      <c r="Y655" s="83"/>
      <c r="Z655" s="47"/>
      <c r="AA655" s="86">
        <f>AA641*-1</f>
        <v>-16809986</v>
      </c>
      <c r="AB655" s="83"/>
      <c r="AC655" s="47"/>
      <c r="AD655" s="86">
        <f>AD641*-1</f>
        <v>-18213218</v>
      </c>
      <c r="AE655" s="83"/>
      <c r="AF655" s="47"/>
      <c r="AG655" s="86">
        <f>AG641*-1</f>
        <v>-12866600</v>
      </c>
      <c r="AH655" s="83"/>
      <c r="AI655" s="47"/>
      <c r="AJ655" s="86">
        <f>AJ641*-1</f>
        <v>-77981199</v>
      </c>
      <c r="AK655" s="83"/>
      <c r="AL655" s="47"/>
      <c r="AM655" s="86">
        <f>AM641*-1</f>
        <v>0</v>
      </c>
      <c r="AN655" s="83"/>
      <c r="AO655" s="47"/>
      <c r="AP655" s="86">
        <f>AP641*-1</f>
        <v>0</v>
      </c>
      <c r="AQ655" s="83"/>
      <c r="AR655" s="47"/>
      <c r="AS655" s="86">
        <f>AS641*-1</f>
        <v>0</v>
      </c>
      <c r="AT655" s="83"/>
      <c r="AU655" s="47"/>
      <c r="AV655" s="86">
        <f>AV641*-1</f>
        <v>0</v>
      </c>
      <c r="AW655" s="83"/>
      <c r="AX655" s="47"/>
      <c r="AY655" s="86">
        <f>AY641*-1</f>
        <v>0</v>
      </c>
      <c r="AZ655" s="77"/>
      <c r="BA655" s="47"/>
    </row>
    <row r="656" spans="1:53" ht="32.25" customHeight="1">
      <c r="A656" s="109"/>
      <c r="B656"/>
      <c r="E656" s="500" t="s">
        <v>253</v>
      </c>
      <c r="F656" s="501"/>
      <c r="G656" s="88"/>
      <c r="H656" s="89"/>
      <c r="I656" s="90">
        <f>SUM(I653:I655)</f>
        <v>2315624</v>
      </c>
      <c r="J656" s="88"/>
      <c r="K656" s="89"/>
      <c r="L656" s="90">
        <f>SUM(L653:L655)</f>
        <v>49211929</v>
      </c>
      <c r="M656" s="88"/>
      <c r="N656" s="89"/>
      <c r="O656" s="90">
        <v>90581847</v>
      </c>
      <c r="P656" s="88"/>
      <c r="Q656" s="89"/>
      <c r="R656" s="90">
        <f>SUM(R653:R655)</f>
        <v>101550384</v>
      </c>
      <c r="S656" s="88"/>
      <c r="T656" s="89"/>
      <c r="U656" s="594">
        <f>SUM(U653:U655)</f>
        <v>112152060</v>
      </c>
      <c r="V656" s="595"/>
      <c r="W656" s="593"/>
      <c r="X656" s="596">
        <f>SUM(X653:X655)</f>
        <v>118672195.59999999</v>
      </c>
      <c r="Y656" s="589"/>
      <c r="Z656" s="89"/>
      <c r="AA656" s="90">
        <f>SUM(AA653:AA655)</f>
        <v>120019421.59999999</v>
      </c>
      <c r="AB656" s="88"/>
      <c r="AC656" s="89"/>
      <c r="AD656" s="90">
        <f>SUM(AD653:AD655)</f>
        <v>119584384.40000001</v>
      </c>
      <c r="AE656" s="88"/>
      <c r="AF656" s="89"/>
      <c r="AG656" s="90">
        <f>SUM(AG653:AG655)</f>
        <v>146656194.80000001</v>
      </c>
      <c r="AH656" s="88"/>
      <c r="AI656" s="89"/>
      <c r="AJ656" s="90">
        <f>SUM(AJ653:AJ655)</f>
        <v>94843779.600000024</v>
      </c>
      <c r="AK656" s="88"/>
      <c r="AL656" s="89"/>
      <c r="AM656" s="90">
        <f>SUM(AM653:AM655)</f>
        <v>41505685.50000003</v>
      </c>
      <c r="AN656" s="88"/>
      <c r="AO656" s="89"/>
      <c r="AP656" s="90">
        <f>SUM(AP653:AP655)</f>
        <v>17163048.400000036</v>
      </c>
      <c r="AQ656" s="88"/>
      <c r="AR656" s="89"/>
      <c r="AS656" s="90">
        <f>SUM(AS653:AS655)</f>
        <v>24459553.300000042</v>
      </c>
      <c r="AT656" s="88"/>
      <c r="AU656" s="89"/>
      <c r="AV656" s="90">
        <f>SUM(AV653:AV655)</f>
        <v>45677261.200000048</v>
      </c>
      <c r="AW656" s="88"/>
      <c r="AX656" s="89"/>
      <c r="AY656" s="90">
        <f>SUM(AY653:AY655)</f>
        <v>66894969.100000054</v>
      </c>
      <c r="AZ656" s="104">
        <f>SUM(AZ653:AZ654)</f>
        <v>29469038.75</v>
      </c>
      <c r="BA656" s="74" t="s">
        <v>146</v>
      </c>
    </row>
    <row r="657" spans="7:67">
      <c r="AJ657" s="31"/>
      <c r="BF657" s="108" t="s">
        <v>148</v>
      </c>
      <c r="BG657" s="108" t="s">
        <v>544</v>
      </c>
      <c r="BI657" t="s">
        <v>545</v>
      </c>
    </row>
    <row r="658" spans="7:67" s="1" customFormat="1" ht="30.75">
      <c r="G658" s="1" t="s">
        <v>148</v>
      </c>
      <c r="H658" s="1" t="s">
        <v>149</v>
      </c>
      <c r="J658" s="1" t="s">
        <v>148</v>
      </c>
      <c r="K658" s="1" t="s">
        <v>149</v>
      </c>
      <c r="M658" s="1" t="s">
        <v>148</v>
      </c>
      <c r="N658" s="1" t="s">
        <v>149</v>
      </c>
      <c r="P658" s="1" t="s">
        <v>148</v>
      </c>
      <c r="Q658" s="1" t="s">
        <v>149</v>
      </c>
      <c r="S658" s="1" t="s">
        <v>148</v>
      </c>
      <c r="T658" s="1" t="s">
        <v>149</v>
      </c>
      <c r="V658" s="1" t="s">
        <v>148</v>
      </c>
      <c r="W658" s="1" t="s">
        <v>149</v>
      </c>
      <c r="Y658" s="1" t="s">
        <v>148</v>
      </c>
      <c r="Z658" s="1" t="s">
        <v>149</v>
      </c>
      <c r="AB658" s="1" t="s">
        <v>148</v>
      </c>
      <c r="AC658" s="1" t="s">
        <v>149</v>
      </c>
      <c r="AE658" s="1" t="s">
        <v>148</v>
      </c>
      <c r="AF658" s="1" t="s">
        <v>151</v>
      </c>
      <c r="AH658" s="1" t="s">
        <v>148</v>
      </c>
      <c r="AI658" s="1" t="s">
        <v>546</v>
      </c>
      <c r="AK658" s="1" t="s">
        <v>148</v>
      </c>
      <c r="AL658" s="1" t="s">
        <v>547</v>
      </c>
      <c r="AN658" s="1" t="s">
        <v>148</v>
      </c>
      <c r="AO658" s="1" t="s">
        <v>151</v>
      </c>
      <c r="AQ658" s="1" t="s">
        <v>148</v>
      </c>
      <c r="AR658" s="1" t="s">
        <v>151</v>
      </c>
      <c r="AT658" s="1" t="s">
        <v>148</v>
      </c>
      <c r="AU658" s="1" t="s">
        <v>151</v>
      </c>
      <c r="AW658" s="1" t="s">
        <v>148</v>
      </c>
      <c r="AX658" s="1" t="s">
        <v>151</v>
      </c>
      <c r="BF658" s="181" t="s">
        <v>215</v>
      </c>
      <c r="BG658" s="181">
        <v>624444</v>
      </c>
      <c r="BI658" s="1">
        <f>2884+1667+6667+2798+1675+3448+2388+8138+4289+5343+1622+930+1906+5426+2575+2188+4213+2698+1959+2033+2501+4970+3422+5825+4550+7022+2934+2419+4189+1290+3295+4411+3139+3414+3761+4913+2397+3041+1825+7432+2618+3102+2928+2523+2877+2357+1282+2176+5243+2561+2279+2958+5306+4240+3780+5686</f>
        <v>193513</v>
      </c>
    </row>
    <row r="659" spans="7:67">
      <c r="G659" s="1" t="s">
        <v>215</v>
      </c>
      <c r="H659" s="160">
        <v>5756516</v>
      </c>
      <c r="J659" s="1" t="s">
        <v>215</v>
      </c>
      <c r="K659" s="160">
        <v>6108160</v>
      </c>
      <c r="M659" s="1" t="s">
        <v>215</v>
      </c>
      <c r="N659" s="160">
        <v>4509411</v>
      </c>
      <c r="P659" s="1" t="s">
        <v>215</v>
      </c>
      <c r="Q659" s="160">
        <v>5009193</v>
      </c>
      <c r="S659" s="1" t="s">
        <v>215</v>
      </c>
      <c r="T659" s="160">
        <v>3529300</v>
      </c>
      <c r="V659" s="1" t="s">
        <v>215</v>
      </c>
      <c r="W659" s="160">
        <v>2855200</v>
      </c>
      <c r="Y659" s="1" t="s">
        <v>215</v>
      </c>
      <c r="Z659" s="160">
        <v>10360000</v>
      </c>
      <c r="AB659" s="1" t="s">
        <v>215</v>
      </c>
      <c r="AC659" s="160">
        <v>60861773</v>
      </c>
      <c r="AE659" s="1" t="s">
        <v>215</v>
      </c>
      <c r="AF659" s="160">
        <v>51171315</v>
      </c>
      <c r="AH659" s="1" t="s">
        <v>215</v>
      </c>
      <c r="AI659" s="160">
        <v>68953935</v>
      </c>
      <c r="AK659" s="1" t="s">
        <v>215</v>
      </c>
      <c r="AL659" s="160">
        <v>46294920</v>
      </c>
      <c r="AN659" s="1" t="s">
        <v>215</v>
      </c>
      <c r="AO659" s="160">
        <v>350000</v>
      </c>
      <c r="AQ659" s="1" t="s">
        <v>215</v>
      </c>
      <c r="AR659" s="160">
        <v>350000</v>
      </c>
      <c r="AT659" s="1" t="s">
        <v>215</v>
      </c>
      <c r="AU659" s="160"/>
      <c r="AW659" s="1" t="s">
        <v>215</v>
      </c>
      <c r="AX659" s="160"/>
      <c r="BF659" s="108" t="s">
        <v>255</v>
      </c>
      <c r="BG659" s="108">
        <v>28621</v>
      </c>
    </row>
    <row r="660" spans="7:67">
      <c r="G660" s="1" t="s">
        <v>259</v>
      </c>
      <c r="H660" s="160">
        <v>6295977</v>
      </c>
      <c r="J660" s="1" t="s">
        <v>259</v>
      </c>
      <c r="K660" s="160">
        <v>370715</v>
      </c>
      <c r="M660" s="1" t="s">
        <v>259</v>
      </c>
      <c r="N660" s="160">
        <v>15566542</v>
      </c>
      <c r="P660" s="1" t="s">
        <v>259</v>
      </c>
      <c r="Q660" s="160">
        <v>1546000</v>
      </c>
      <c r="S660" s="1" t="s">
        <v>259</v>
      </c>
      <c r="T660" s="160">
        <v>1035400</v>
      </c>
      <c r="V660" s="1" t="s">
        <v>259</v>
      </c>
      <c r="W660" s="160">
        <v>0</v>
      </c>
      <c r="Y660" s="1" t="s">
        <v>259</v>
      </c>
      <c r="Z660" s="160">
        <v>780000</v>
      </c>
      <c r="AB660" s="1" t="s">
        <v>259</v>
      </c>
      <c r="AC660" s="160">
        <v>10968000</v>
      </c>
      <c r="AE660" s="1" t="s">
        <v>259</v>
      </c>
      <c r="AF660" s="160">
        <v>53246000</v>
      </c>
      <c r="AH660" s="1" t="s">
        <v>259</v>
      </c>
      <c r="AI660" s="160">
        <v>39326000</v>
      </c>
      <c r="AK660" s="1" t="s">
        <v>259</v>
      </c>
      <c r="AL660" s="160">
        <v>13296000</v>
      </c>
      <c r="AN660" s="1" t="s">
        <v>259</v>
      </c>
      <c r="AO660" s="160"/>
      <c r="AQ660" s="1" t="s">
        <v>259</v>
      </c>
      <c r="AR660" s="160"/>
      <c r="AT660" s="1" t="s">
        <v>259</v>
      </c>
      <c r="AU660" s="160"/>
      <c r="AW660" s="1" t="s">
        <v>259</v>
      </c>
      <c r="AX660" s="160"/>
      <c r="BF660" s="108" t="s">
        <v>260</v>
      </c>
      <c r="BG660" s="108">
        <v>9638</v>
      </c>
    </row>
    <row r="661" spans="7:67">
      <c r="G661" s="1" t="s">
        <v>255</v>
      </c>
      <c r="H661" s="160">
        <v>0</v>
      </c>
      <c r="J661" s="1" t="s">
        <v>255</v>
      </c>
      <c r="K661" s="160">
        <v>0</v>
      </c>
      <c r="M661" s="1" t="s">
        <v>255</v>
      </c>
      <c r="N661" s="160">
        <v>1232000</v>
      </c>
      <c r="P661" s="1" t="s">
        <v>255</v>
      </c>
      <c r="Q661" s="160">
        <v>107819</v>
      </c>
      <c r="S661" s="1" t="s">
        <v>255</v>
      </c>
      <c r="T661" s="160">
        <v>0</v>
      </c>
      <c r="V661" s="1" t="s">
        <v>255</v>
      </c>
      <c r="W661" s="160">
        <v>4095764</v>
      </c>
      <c r="Y661" s="1" t="s">
        <v>255</v>
      </c>
      <c r="Z661" s="160">
        <v>0</v>
      </c>
      <c r="AB661" s="1" t="s">
        <v>255</v>
      </c>
      <c r="AC661" s="160">
        <v>3322000</v>
      </c>
      <c r="AE661" s="1" t="s">
        <v>255</v>
      </c>
      <c r="AF661" s="160">
        <v>3143008</v>
      </c>
      <c r="AH661" s="1" t="s">
        <v>255</v>
      </c>
      <c r="AI661" s="160">
        <v>3618000</v>
      </c>
      <c r="AK661" s="1" t="s">
        <v>255</v>
      </c>
      <c r="AL661" s="160">
        <v>881008</v>
      </c>
      <c r="AN661" s="1" t="s">
        <v>255</v>
      </c>
      <c r="AO661" s="160">
        <v>1408000</v>
      </c>
      <c r="AQ661" s="1" t="s">
        <v>255</v>
      </c>
      <c r="AR661" s="160">
        <v>5936000</v>
      </c>
      <c r="AT661" s="1" t="s">
        <v>255</v>
      </c>
      <c r="AU661" s="160"/>
      <c r="AW661" s="1" t="s">
        <v>255</v>
      </c>
      <c r="AX661" s="160"/>
      <c r="BF661" s="108" t="s">
        <v>261</v>
      </c>
      <c r="BG661" s="108">
        <v>69431</v>
      </c>
      <c r="BI661" s="134"/>
    </row>
    <row r="662" spans="7:67">
      <c r="G662" s="1" t="s">
        <v>260</v>
      </c>
      <c r="H662" s="160">
        <v>30000</v>
      </c>
      <c r="J662" s="1" t="s">
        <v>260</v>
      </c>
      <c r="K662" s="160">
        <v>0</v>
      </c>
      <c r="M662" s="1" t="s">
        <v>260</v>
      </c>
      <c r="N662" s="160">
        <v>234382</v>
      </c>
      <c r="P662" s="1" t="s">
        <v>260</v>
      </c>
      <c r="Q662" s="160">
        <v>0</v>
      </c>
      <c r="S662" s="1" t="s">
        <v>260</v>
      </c>
      <c r="T662" s="160">
        <v>0</v>
      </c>
      <c r="V662" s="1" t="s">
        <v>260</v>
      </c>
      <c r="W662" s="160">
        <v>0</v>
      </c>
      <c r="Y662" s="1" t="s">
        <v>260</v>
      </c>
      <c r="Z662" s="160">
        <v>0</v>
      </c>
      <c r="AB662" s="1" t="s">
        <v>260</v>
      </c>
      <c r="AC662" s="160"/>
      <c r="AE662" s="1" t="s">
        <v>260</v>
      </c>
      <c r="AF662" s="160"/>
      <c r="AH662" s="1" t="s">
        <v>260</v>
      </c>
      <c r="AI662" s="160">
        <v>0</v>
      </c>
      <c r="AK662" s="1" t="s">
        <v>260</v>
      </c>
      <c r="AL662" s="160">
        <v>438344</v>
      </c>
      <c r="AN662" s="1" t="s">
        <v>260</v>
      </c>
      <c r="AO662" s="160"/>
      <c r="AQ662" s="1" t="s">
        <v>260</v>
      </c>
      <c r="AR662" s="160"/>
      <c r="AT662" s="1" t="s">
        <v>260</v>
      </c>
      <c r="AU662" s="160"/>
      <c r="AW662" s="1" t="s">
        <v>260</v>
      </c>
      <c r="AX662" s="160"/>
      <c r="BF662" s="108" t="s">
        <v>262</v>
      </c>
      <c r="BG662" s="108">
        <v>83836</v>
      </c>
      <c r="BI662" s="134"/>
    </row>
    <row r="663" spans="7:67">
      <c r="G663" s="1" t="s">
        <v>261</v>
      </c>
      <c r="H663" s="160">
        <v>2565000</v>
      </c>
      <c r="J663" s="1" t="s">
        <v>261</v>
      </c>
      <c r="K663" s="160">
        <v>2153937</v>
      </c>
      <c r="M663" s="1" t="s">
        <v>261</v>
      </c>
      <c r="N663" s="160">
        <v>300000</v>
      </c>
      <c r="P663" s="1" t="s">
        <v>261</v>
      </c>
      <c r="Q663" s="160">
        <v>2006991</v>
      </c>
      <c r="S663" s="1" t="s">
        <v>261</v>
      </c>
      <c r="T663" s="160">
        <v>767750</v>
      </c>
      <c r="V663" s="1" t="s">
        <v>261</v>
      </c>
      <c r="W663" s="160">
        <v>4105500</v>
      </c>
      <c r="Y663" s="1" t="s">
        <v>261</v>
      </c>
      <c r="Z663" s="160">
        <v>4059000</v>
      </c>
      <c r="AB663" s="1" t="s">
        <v>261</v>
      </c>
      <c r="AC663" s="160">
        <v>1027565</v>
      </c>
      <c r="AE663" s="1" t="s">
        <v>261</v>
      </c>
      <c r="AF663" s="160">
        <v>16675444</v>
      </c>
      <c r="AH663" s="1" t="s">
        <v>261</v>
      </c>
      <c r="AI663" s="160">
        <v>30146570</v>
      </c>
      <c r="AK663" s="1" t="s">
        <v>261</v>
      </c>
      <c r="AL663" s="160">
        <v>3570716</v>
      </c>
      <c r="AN663" s="1" t="s">
        <v>261</v>
      </c>
      <c r="AO663" s="160">
        <v>2388889</v>
      </c>
      <c r="AQ663" s="1" t="s">
        <v>261</v>
      </c>
      <c r="AR663" s="160"/>
      <c r="AT663" s="1" t="s">
        <v>261</v>
      </c>
      <c r="AU663" s="160"/>
      <c r="AW663" s="1" t="s">
        <v>261</v>
      </c>
      <c r="AX663" s="160"/>
      <c r="BF663" s="108" t="s">
        <v>548</v>
      </c>
      <c r="BG663" s="108">
        <v>4552</v>
      </c>
    </row>
    <row r="664" spans="7:67">
      <c r="G664" s="1" t="s">
        <v>277</v>
      </c>
      <c r="H664" s="160">
        <v>0</v>
      </c>
      <c r="J664" s="1" t="s">
        <v>277</v>
      </c>
      <c r="K664" s="160">
        <v>0</v>
      </c>
      <c r="M664" s="1" t="s">
        <v>277</v>
      </c>
      <c r="N664" s="160">
        <v>0</v>
      </c>
      <c r="P664" s="1" t="s">
        <v>277</v>
      </c>
      <c r="Q664" s="160">
        <v>0</v>
      </c>
      <c r="S664" s="1" t="s">
        <v>277</v>
      </c>
      <c r="T664" s="160">
        <v>883606</v>
      </c>
      <c r="V664" s="1" t="s">
        <v>277</v>
      </c>
      <c r="W664" s="160">
        <v>0</v>
      </c>
      <c r="Y664" s="1" t="s">
        <v>277</v>
      </c>
      <c r="Z664" s="160">
        <v>0</v>
      </c>
      <c r="AB664" s="1" t="s">
        <v>277</v>
      </c>
      <c r="AC664" s="160"/>
      <c r="AE664" s="1" t="s">
        <v>277</v>
      </c>
      <c r="AF664" s="160"/>
      <c r="AH664" s="1" t="s">
        <v>277</v>
      </c>
      <c r="AI664" s="160">
        <v>0</v>
      </c>
      <c r="AK664" s="1" t="s">
        <v>277</v>
      </c>
      <c r="AL664" s="160">
        <v>0</v>
      </c>
      <c r="AN664" s="1" t="s">
        <v>277</v>
      </c>
      <c r="AO664" s="160"/>
      <c r="AQ664" s="1" t="s">
        <v>277</v>
      </c>
      <c r="AR664" s="160"/>
      <c r="AT664" s="1" t="s">
        <v>277</v>
      </c>
      <c r="AU664" s="160"/>
      <c r="AW664" s="1" t="s">
        <v>277</v>
      </c>
      <c r="AX664" s="160"/>
      <c r="BF664" s="108" t="s">
        <v>549</v>
      </c>
      <c r="BG664" s="108">
        <v>18424</v>
      </c>
    </row>
    <row r="665" spans="7:67">
      <c r="G665" s="1" t="s">
        <v>90</v>
      </c>
      <c r="H665" s="160">
        <v>354000</v>
      </c>
      <c r="J665" s="1" t="s">
        <v>90</v>
      </c>
      <c r="K665" s="160">
        <v>250000</v>
      </c>
      <c r="M665" s="1" t="s">
        <v>90</v>
      </c>
      <c r="N665" s="160">
        <v>0</v>
      </c>
      <c r="P665" s="1" t="s">
        <v>90</v>
      </c>
      <c r="Q665" s="160">
        <v>750000</v>
      </c>
      <c r="S665" s="1" t="s">
        <v>90</v>
      </c>
      <c r="T665" s="160">
        <v>0</v>
      </c>
      <c r="V665" s="1" t="s">
        <v>90</v>
      </c>
      <c r="W665" s="160">
        <v>0</v>
      </c>
      <c r="Y665" s="1" t="s">
        <v>90</v>
      </c>
      <c r="Z665" s="160">
        <v>0</v>
      </c>
      <c r="AB665" s="1" t="s">
        <v>90</v>
      </c>
      <c r="AC665" s="160"/>
      <c r="AE665" s="1" t="s">
        <v>90</v>
      </c>
      <c r="AF665" s="160"/>
      <c r="AH665" s="1" t="s">
        <v>90</v>
      </c>
      <c r="AI665" s="160">
        <v>0</v>
      </c>
      <c r="AK665" s="1" t="s">
        <v>90</v>
      </c>
      <c r="AL665" s="160">
        <v>0</v>
      </c>
      <c r="AN665" s="1" t="s">
        <v>90</v>
      </c>
      <c r="AO665" s="160"/>
      <c r="AQ665" s="1" t="s">
        <v>90</v>
      </c>
      <c r="AR665" s="160"/>
      <c r="AT665" s="1" t="s">
        <v>90</v>
      </c>
      <c r="AU665" s="160"/>
      <c r="AW665" s="1" t="s">
        <v>90</v>
      </c>
      <c r="AX665" s="160"/>
      <c r="BF665" s="108" t="s">
        <v>550</v>
      </c>
      <c r="BG665" s="108">
        <v>15482</v>
      </c>
    </row>
    <row r="666" spans="7:67" ht="30.75">
      <c r="G666" s="1" t="s">
        <v>263</v>
      </c>
      <c r="H666" s="160">
        <v>0</v>
      </c>
      <c r="J666" s="1" t="s">
        <v>263</v>
      </c>
      <c r="K666" s="160">
        <v>0</v>
      </c>
      <c r="M666" s="1" t="s">
        <v>263</v>
      </c>
      <c r="N666" s="160">
        <v>0</v>
      </c>
      <c r="P666" s="1" t="s">
        <v>263</v>
      </c>
      <c r="Q666" s="160">
        <v>0</v>
      </c>
      <c r="S666" s="1" t="s">
        <v>263</v>
      </c>
      <c r="T666" s="160">
        <v>0</v>
      </c>
      <c r="V666" s="1" t="s">
        <v>263</v>
      </c>
      <c r="W666" s="160">
        <v>271695</v>
      </c>
      <c r="Y666" s="1" t="s">
        <v>263</v>
      </c>
      <c r="Z666" s="160">
        <v>61138</v>
      </c>
      <c r="AB666" s="1" t="s">
        <v>263</v>
      </c>
      <c r="AC666" s="160">
        <v>5414488</v>
      </c>
      <c r="AE666" s="1" t="s">
        <v>263</v>
      </c>
      <c r="AF666" s="160">
        <v>759568</v>
      </c>
      <c r="AH666" s="1" t="s">
        <v>263</v>
      </c>
      <c r="AI666" s="160">
        <v>4592000</v>
      </c>
      <c r="AK666" s="1" t="s">
        <v>263</v>
      </c>
      <c r="AL666" s="160">
        <v>4592000</v>
      </c>
      <c r="AN666" s="1" t="s">
        <v>263</v>
      </c>
      <c r="AO666" s="160"/>
      <c r="AQ666" s="1" t="s">
        <v>263</v>
      </c>
      <c r="AR666" s="160"/>
      <c r="AT666" s="1" t="s">
        <v>263</v>
      </c>
      <c r="AU666" s="160"/>
      <c r="AW666" s="1" t="s">
        <v>263</v>
      </c>
      <c r="AX666" s="160"/>
      <c r="BF666" s="108" t="s">
        <v>551</v>
      </c>
      <c r="BG666" s="108">
        <v>773399</v>
      </c>
      <c r="BH666">
        <f>BG666/BG667</f>
        <v>0.83460383784448766</v>
      </c>
    </row>
    <row r="667" spans="7:67">
      <c r="G667" s="1" t="s">
        <v>82</v>
      </c>
      <c r="H667" s="160">
        <v>1010000</v>
      </c>
      <c r="J667" s="1" t="s">
        <v>82</v>
      </c>
      <c r="K667" s="160">
        <v>1060500</v>
      </c>
      <c r="M667" s="1" t="s">
        <v>82</v>
      </c>
      <c r="N667" s="160">
        <v>1092315</v>
      </c>
      <c r="P667" s="1" t="s">
        <v>82</v>
      </c>
      <c r="Q667" s="160">
        <v>1113532</v>
      </c>
      <c r="S667" s="1" t="s">
        <v>82</v>
      </c>
      <c r="T667" s="160">
        <v>1146938</v>
      </c>
      <c r="V667" s="1" t="s">
        <v>82</v>
      </c>
      <c r="W667" s="160">
        <v>1181346</v>
      </c>
      <c r="Y667" s="1" t="s">
        <v>82</v>
      </c>
      <c r="Z667" s="160">
        <v>1181346</v>
      </c>
      <c r="AB667" s="1" t="s">
        <v>82</v>
      </c>
      <c r="AC667" s="160">
        <v>1204973</v>
      </c>
      <c r="AE667" s="1" t="s">
        <v>82</v>
      </c>
      <c r="AF667" s="160">
        <v>977000</v>
      </c>
      <c r="AH667" s="1" t="s">
        <v>82</v>
      </c>
      <c r="AI667" s="160">
        <v>996540</v>
      </c>
      <c r="AK667" s="1" t="s">
        <v>82</v>
      </c>
      <c r="AL667" s="160">
        <v>673000</v>
      </c>
      <c r="AN667" s="1" t="s">
        <v>82</v>
      </c>
      <c r="AO667" s="160">
        <v>1036800</v>
      </c>
      <c r="AQ667" s="1" t="s">
        <v>82</v>
      </c>
      <c r="AR667" s="160">
        <v>1057536</v>
      </c>
      <c r="AT667" s="1" t="s">
        <v>82</v>
      </c>
      <c r="AU667" s="160"/>
      <c r="AW667" s="1" t="s">
        <v>82</v>
      </c>
      <c r="AX667" s="160"/>
      <c r="BF667" t="s">
        <v>185</v>
      </c>
      <c r="BG667">
        <f>SUM(BG662,BG666,BG661)</f>
        <v>926666</v>
      </c>
    </row>
    <row r="669" spans="7:67" ht="51.75" customHeight="1">
      <c r="G669" s="179" t="s">
        <v>148</v>
      </c>
      <c r="H669" s="179" t="s">
        <v>142</v>
      </c>
      <c r="I669" s="180" t="s">
        <v>144</v>
      </c>
      <c r="J669" s="179" t="s">
        <v>148</v>
      </c>
      <c r="K669" s="179" t="s">
        <v>142</v>
      </c>
      <c r="L669" s="180" t="s">
        <v>144</v>
      </c>
      <c r="M669" s="179" t="s">
        <v>148</v>
      </c>
      <c r="N669" s="179" t="s">
        <v>142</v>
      </c>
      <c r="O669" s="180" t="s">
        <v>144</v>
      </c>
      <c r="P669" s="179" t="s">
        <v>148</v>
      </c>
      <c r="Q669" s="179" t="s">
        <v>142</v>
      </c>
      <c r="R669" s="180" t="s">
        <v>144</v>
      </c>
      <c r="S669" s="179" t="s">
        <v>148</v>
      </c>
      <c r="T669" s="179" t="s">
        <v>142</v>
      </c>
      <c r="U669" s="180" t="s">
        <v>144</v>
      </c>
      <c r="V669" s="179" t="s">
        <v>148</v>
      </c>
      <c r="W669" s="179" t="s">
        <v>142</v>
      </c>
      <c r="X669" s="180" t="s">
        <v>144</v>
      </c>
      <c r="Y669" s="179" t="s">
        <v>148</v>
      </c>
      <c r="Z669" s="179" t="s">
        <v>142</v>
      </c>
      <c r="AA669" s="180" t="s">
        <v>144</v>
      </c>
      <c r="AB669" s="179" t="s">
        <v>148</v>
      </c>
      <c r="AC669" s="179" t="s">
        <v>142</v>
      </c>
      <c r="AD669" s="180" t="s">
        <v>144</v>
      </c>
      <c r="AE669" s="179" t="s">
        <v>148</v>
      </c>
      <c r="AF669" s="179" t="s">
        <v>161</v>
      </c>
      <c r="AG669" s="180" t="s">
        <v>162</v>
      </c>
      <c r="AH669" s="179" t="s">
        <v>148</v>
      </c>
      <c r="AI669" s="179" t="s">
        <v>161</v>
      </c>
      <c r="AJ669" s="180" t="s">
        <v>162</v>
      </c>
      <c r="AK669" s="179" t="s">
        <v>148</v>
      </c>
      <c r="AL669" s="179" t="s">
        <v>161</v>
      </c>
      <c r="AM669" s="180" t="s">
        <v>162</v>
      </c>
      <c r="AN669" s="179" t="s">
        <v>148</v>
      </c>
      <c r="AO669" s="179" t="s">
        <v>161</v>
      </c>
      <c r="AP669" s="180" t="s">
        <v>162</v>
      </c>
      <c r="AQ669" s="179" t="s">
        <v>148</v>
      </c>
      <c r="AR669" s="179" t="s">
        <v>161</v>
      </c>
      <c r="AS669" s="180" t="s">
        <v>162</v>
      </c>
      <c r="AT669" s="179" t="s">
        <v>148</v>
      </c>
      <c r="AU669" s="179" t="s">
        <v>161</v>
      </c>
      <c r="AV669" s="180" t="s">
        <v>162</v>
      </c>
      <c r="AW669" s="179" t="s">
        <v>148</v>
      </c>
      <c r="AX669" s="179" t="s">
        <v>161</v>
      </c>
      <c r="AY669" s="180" t="s">
        <v>162</v>
      </c>
      <c r="BA669" s="195" t="s">
        <v>148</v>
      </c>
      <c r="BB669" s="195" t="s">
        <v>552</v>
      </c>
      <c r="BC669" s="196" t="s">
        <v>553</v>
      </c>
      <c r="BD669" s="181" t="s">
        <v>554</v>
      </c>
      <c r="BF669" s="108" t="s">
        <v>148</v>
      </c>
      <c r="BG669" s="181" t="s">
        <v>555</v>
      </c>
      <c r="BH669" s="196" t="s">
        <v>166</v>
      </c>
      <c r="BI669" s="181" t="s">
        <v>556</v>
      </c>
      <c r="BK669" s="772" t="s">
        <v>168</v>
      </c>
      <c r="BL669" s="229" t="s">
        <v>557</v>
      </c>
      <c r="BM669" s="181" t="s">
        <v>558</v>
      </c>
      <c r="BN669" s="181" t="s">
        <v>559</v>
      </c>
      <c r="BO669" s="181" t="s">
        <v>560</v>
      </c>
    </row>
    <row r="670" spans="7:67">
      <c r="G670" s="181" t="s">
        <v>215</v>
      </c>
      <c r="H670" s="107">
        <f>SUM(G542:G547,G521:G526,G499:G504,G441:G446,G419:G424,G412:G417,G404:G410,G397:G402,G383:G388,G369:G374,G327:G332,G320:G325,G313:G318,G306:G311,G299:G304,G292:G297,G285:G290,G278:G283,G271:G276,G264:G269,G257:G262,G250:G255,G243:G248,G236:G241,G229:G234,G222:G227,G215:G220,G208:G213,G205:G206,G198:G203,G191:G196,G184:G189,G177:G182,G170:G175,G168:G168,G161:G166,G154:G159,G140:G145,G133:G138,G130:G131,G123:G128)</f>
        <v>5756516</v>
      </c>
      <c r="I670" s="107">
        <f>SUM(I542:I547,I521:I526,I499:I504,I441:I446,I419:I424,I412:I417,I404:I410,I397:I402,I383:I388,I369:I374,I327:I332,I320:I325,I313:I318,I306:I311,I299:I304,I292:I297,I285:I290,I278:I283,I271:I276,I264:I269,I257:I262,I250:I255,I243:I248,I236:I241,I229:I234,I222:I227,I215:I220,I208:I213,I205:I206,I198:I203,I191:I196,I184:I189,I177:I182,I170:I175,I168:I168,I161:I166,I154:I159,I140:I145,I133:I138,I130:I131,I123:I128)</f>
        <v>5743216</v>
      </c>
      <c r="J670" s="181" t="s">
        <v>215</v>
      </c>
      <c r="K670" s="107">
        <f>SUM(J542:J547,J521:J526,J499:J504,J441:J446,J419:J424,J412:J417,J404:J410,J397:J402,J383:J388,J369:J374,J327:J332,J320:J325,J313:J318,J306:J311,J299:J304,J292:J297,J285:J290,J278:J283,J271:J276,J264:J269,J257:J262,J250:J255,J243:J248,J236:J241,J229:J234,J222:J227,J215:J220,J208:J213,J205:J206,J198:J203,J191:J196,J184:J189,J177:J182,J170:J175,J168:J168,J161:J166,J154:J159,J140:J145,J133:J138,J130:J131,J123:J128)</f>
        <v>6108160</v>
      </c>
      <c r="L670" s="107">
        <f>SUM(L542:L547,L521:L526,L499:L504,L441:L446,L419:L424,L412:L417,L404:L410,L397:L402,L383:L388,L369:L374,L327:L332,L320:L325,L313:L318,L306:L311,L299:L304,L292:L297,L285:L290,L278:L283,L271:L276,L264:L269,L257:L262,L250:L255,L243:L248,L236:L241,L229:L234,L222:L227,L215:L220,L208:L213,L205:L206,L198:L203,L191:L196,L184:L189,L177:L182,L170:L175,L168:L168,L161:L166,L154:L159,L140:L145,L133:L138,L130:L131,L123:L128)</f>
        <v>5788278</v>
      </c>
      <c r="M670" s="181" t="s">
        <v>215</v>
      </c>
      <c r="N670" s="107">
        <f>SUM(M542:M547,M521:M526,M499:M504,M441:M446,M419:M424,M412:M417,M404:M410,M397:M402,M383:M388,M369:M374,M327:M332,M320:M325,M313:M318,M306:M311,M299:M304,M292:M297,M285:M290,M278:M283,M271:M276,M264:M269,M257:M262,M250:M255,M243:M248,M236:M241,M229:M234,M222:M227,M215:M220,M208:M213,M205:M206,M198:M203,M191:M196,M184:M189,M177:M182,M170:M175,M168:M168,M161:M166,M154:M159,M140:M145,M133:M138,M130:M131,M123:M128)</f>
        <v>4509411</v>
      </c>
      <c r="O670" s="107">
        <f>SUM(O542:O547,O521:O526,O499:O504,O441:O446,O419:O424,O412:O417,O404:O410,O397:O402,O383:O388,O369:O374,O327:O332,O320:O325,O313:O318,O306:O311,O299:O304,O292:O297,O285:O290,O278:O283,O271:O276,O264:O269,O257:O262,O250:O255,O243:O248,O236:O241,O229:O234,O222:O227,O215:O220,O208:O213,O205:O206,O198:O203,O191:O196,O184:O189,O177:O182,O170:O175,O168:O168,O161:O166,O154:O159,O140:O145,O133:O138,O130:O131,O123:O128)</f>
        <v>4157611</v>
      </c>
      <c r="P670" s="181" t="s">
        <v>215</v>
      </c>
      <c r="Q670" s="107">
        <f>SUM(P542:P547,P521:P526,P499:P504,P441:P446,P419:P424,P412:P417,P404:P410,P397:P402,P383:P388,P369:P374,P327:P332,P320:P325,P313:P318,P306:P311,P299:P304,P292:P297,P285:P290,P278:P283,P271:P276,P264:P269,P257:P262,P250:P255,P243:P248,P236:P241,P229:P234,P222:P227,P215:P220,P208:P213,P205:P206,P198:P203,P191:P196,P184:P189,P177:P182,P170:P175,P168:P168,P161:P166,P154:P159,P140:P145,P133:P138,P130:P131,P123:P128)</f>
        <v>5009193</v>
      </c>
      <c r="R670" s="107">
        <f>SUM(R542:R547,R521:R526,R499:R504,R441:R446,R419:R424,R412:R417,R404:R410,R397:R402,R383:R388,R369:R374,R327:R332,R320:R325,R313:R318,R306:R311,R299:R304,R292:R297,R285:R290,R278:R283,R271:R276,R264:R269,R257:R262,R250:R255,R243:R248,R236:R241,R229:R234,R222:R227,R215:R220,R208:R213,R205:R206,R198:R203,R191:R196,R184:R189,R177:R182,R170:R175,R168:R168,R161:R166,R154:R159,R140:R145,R133:R138,R130:R131,R123:R128)</f>
        <v>4745379</v>
      </c>
      <c r="S670" s="181" t="s">
        <v>215</v>
      </c>
      <c r="T670" s="107">
        <f>SUM(S542:S547,S521:S526,S499:S504,S441:S446,S419:S424,S412:S417,S404:S410,S397:S402,S383:S388,S369:S374,S327:S332,S320:S325,S313:S318,S306:S311,S299:S304,S292:S297,S285:S290,S278:S283,S271:S276,S264:S269,S257:S262,S250:S255,S243:S248,S236:S241,S229:S234,S222:S227,S215:S220,S208:S213,S205:S206,S198:S203,S191:S196,S184:S189,S177:S182,S170:S175,S168:S168,S161:S166,S154:S159,S140:S145,S133:S138,S130:S131,S123:S128)</f>
        <v>3529300</v>
      </c>
      <c r="U670" s="107">
        <f>SUM(U542:U547,U521:U526,U499:U504,U441:U446,U419:U424,U412:U417,U404:U410,U397:U402,U383:U388,U369:U374,U327:U332,U320:U325,U313:U318,U306:U311,U299:U304,U292:U297,U285:U290,U278:U283,U271:U276,U264:U269,U257:U262,U250:U255,U243:U248,U236:U241,U229:U234,U222:U227,U215:U220,U208:U213,U205:U206,U198:U203,U191:U196,U184:U189,U177:U182,U170:U175,U168:U168,U161:U166,U154:U159,U140:U145,U133:U138,U130:U131,U123:U128)</f>
        <v>3529300</v>
      </c>
      <c r="V670" s="181" t="s">
        <v>215</v>
      </c>
      <c r="W670" s="107">
        <f>SUM(V542:V547,V521:V526,V499:V504,V441:V446,V419:V424,V412:V417,V404:V410,V397:V402,V383:V388,V369:V374,V327:V332,V320:V325,V313:V318,V306:V311,V299:V304,V292:V297,V285:V290,V278:V283,V271:V276,V264:V269,V257:V262,V250:V255,V243:V248,V236:V241,V229:V234,V222:V227,V215:V220,V208:V213,V205:V206,V198:V203,V191:V196,V184:V189,V177:V182,V170:V175,V168:V168,V161:V166,V154:V159,V140:V145,V133:V138,V130:V131,V123:V128)</f>
        <v>2855200</v>
      </c>
      <c r="X670" s="107">
        <f>SUM(X542:X547,X521:X526,X499:X504,X441:X446,X419:X424,X412:X417,X404:X410,X397:X402,X383:X388,X369:X374,X327:X332,X320:X325,X313:X318,X306:X311,X299:X304,X292:X297,X285:X290,X278:X283,X271:X276,X264:X269,X257:X262,X250:X255,X243:X248,X236:X241,X229:X234,X222:X227,X215:X220,X208:X213,X205:X206,X198:X203,X191:X196,X184:X189,X177:X182,X170:X175,X168:X168,X161:X166,X154:X159,X140:X145,X133:X138,X130:X131,X123:X128)</f>
        <v>2855200</v>
      </c>
      <c r="Y670" s="181" t="s">
        <v>215</v>
      </c>
      <c r="Z670" s="107">
        <f>SUM(Y542:Y547,Y521:Y526,Y499:Y504,Y441:Y446,Y419:Y424,Y412:Y417,Y404:Y410,Y397:Y402,Y383:Y388,Y369:Y374,Y327:Y332,Y320:Y325,Y313:Y318,Y306:Y311,Y299:Y304,Y292:Y297,Y285:Y290,Y278:Y283,Y271:Y276,Y264:Y269,Y257:Y262,Y250:Y255,Y243:Y248,Y236:Y241,Y229:Y234,Y222:Y227,Y215:Y220,Y208:Y213,Y205:Y206,Y198:Y203,Y191:Y196,Y184:Y189,Y177:Y182,Y170:Y175,Y168:Y168,Y161:Y166,Y154:Y159,Y140:Y145,Y133:Y138,Y130:Y131,Y123:Y128)</f>
        <v>10360000</v>
      </c>
      <c r="AA670" s="107">
        <f>SUM(AA542:AA547,AA521:AA526,AA499:AA504,AA441:AA446,AA419:AA424,AA412:AA417,AA404:AA410,AA397:AA402,AA383:AA388,AA369:AA374,AA327:AA332,AA320:AA325,AA313:AA318,AA306:AA311,AA299:AA304,AA292:AA297,AA285:AA290,AA278:AA283,AA271:AA276,AA264:AA269,AA257:AA262,AA250:AA255,AA243:AA248,AA236:AA241,AA229:AA234,AA222:AA227,AA215:AA220,AA208:AA213,AA205:AA206,AA198:AA203,AA191:AA196,AA184:AA189,AA177:AA182,AA170:AA175,AA168:AA168,AA161:AA166,AA154:AA159,AA140:AA145,AA133:AA138,AA130:AA131,AA123:AA128)</f>
        <v>9851700</v>
      </c>
      <c r="AB670" s="181" t="s">
        <v>215</v>
      </c>
      <c r="AC670" s="107">
        <f>SUM(AB542:AB547,AB521:AB526,AB499:AB504,AB441:AB446,AB419:AB424,AB412:AB417,AB404:AB410,AB397:AB402,AB383:AB388,AB369:AB374,AB327:AB332,AB320:AB325,AB313:AB318,AB306:AB311,AB299:AB304,AB292:AB297,AB285:AB290,AB278:AB283,AB271:AB276,AB264:AB269,AB257:AB262,AB250:AB255,AB243:AB248,AB236:AB241,AB229:AB234,AB222:AB227,AB215:AB220,AB208:AB213,AB205:AB206,AB198:AB203,AB191:AB196,AB184:AB189,AB177:AB182,AB170:AB175,AB168:AB168,AB161:AB166,AB154:AB159,AB140:AB145,AB133:AB138,AB130:AB131,AB123:AB128)</f>
        <v>16164799</v>
      </c>
      <c r="AD670" s="107">
        <f>SUM(AD542:AD547,AD521:AD526,AD499:AD504,AD441:AD446,AD419:AD424,AD412:AD417,AD404:AD410,AD397:AD402,AD383:AD388,AD369:AD374,AD327:AD332,AD320:AD325,AD313:AD318,AD306:AD311,AD299:AD304,AD292:AD297,AD285:AD290,AD278:AD283,AD271:AD276,AD264:AD269,AD257:AD262,AD250:AD255,AD243:AD248,AD236:AD241,AD229:AD234,AD222:AD227,AD215:AD220,AD208:AD213,AD205:AD206,AD198:AD203,AD191:AD196,AD184:AD189,AD177:AD182,AD170:AD175,AD168:AD168,AD161:AD166,AD154:AD159,AD140:AD145,AD133:AD138,AD130:AD131,AD123:AD128)</f>
        <v>14359480</v>
      </c>
      <c r="AE670" s="181" t="s">
        <v>215</v>
      </c>
      <c r="AF670" s="107">
        <f>SUM(AE521:AE526,AE499:AE504,AE441:AE446,AE419:AE424,AE412:AE417,AE404:AE410,AE397:AE402,AE383:AE388,AE369:AE374,AE327:AE332,AE320:AE325,AE313:AE318,AE306:AE311,AE299:AE304,AE292:AE297,AE285:AE290,AE278:AE283,AE271:AE276,AE264:AE269,AE250:AE255,AE257:AE262,AE243:AE248,AE236:AE241,AE229:AE234,AE222:AE227,AE215:AE220,AE208:AE213,AE205:AE206,AE198:AE203,AE191:AE196,AE184:AE189,AE177:AE182,AE170:AE175,AE161:AE166,AE168:AE168,AE154:AE159,AE140:AE145,AE133:AE138,AE130:AE131,AE123:AE128,AE575:AE581)</f>
        <v>3244800</v>
      </c>
      <c r="AG670" s="185">
        <f>SUM(AG542:AG547,AG521:AG526,AG499:AG504,AG441:AG446,AG419:AG424,AG412:AG417,AG404:AG410,AG397:AG402,AG383:AG388,AG369:AG374,AG327:AG332,AG320:AG325,AG313:AG318,AG306:AG311,AG299:AG304,AG292:AG297,AG285:AG290,AG278:AG283,AG271:AG276,AG264:AG269,AG257:AG262,AG250:AG255,AG243:AG248,AG236:AG241,AG229:AG234,AG222:AG227,AG215:AG220,AG208:AG213,AG205:AG206,AG198:AG203,AG191:AG196,AG184:AG189,AG177:AG182,AG170:AG175,AG168:AG168,AG161:AG166,AG154:AG159,AG140:AG145,AG133:AG138,AG130:AG131,AG123:AG128,AG575:AG581)</f>
        <v>3244800</v>
      </c>
      <c r="AH670" s="181" t="s">
        <v>215</v>
      </c>
      <c r="AI670" s="107">
        <f>SUM(AH521:AH526,AH499:AH504,AH441:AH446,AH419:AH424,AH412:AH417,AH404:AH410,AH397:AH402,AH383:AH388,AH369:AH374,AH327:AH332,AH320:AH325,AH313:AH318,AH306:AH311,AH299:AH304,AH292:AH297,AH285:AH290,AH278:AH283,AH271:AH276,AH264:AH269,AH250:AH255,AH257:AH262,AH243:AH248,AH236:AH241,AH229:AH234,AH222:AH227,AH215:AH220,AH208:AH213,AH205:AH206,AH198:AH203,AH191:AH196,AH184:AH189,AH177:AH182,AH170:AH175,AH161:AH166,AH168:AH168,AH154:AH159,AH140:AH145,AH133:AH138,AH130:AH131,AH123:AH128)</f>
        <v>39874415</v>
      </c>
      <c r="AJ670" s="185">
        <f>SUM(AJ542:AJ547,AJ521:AJ526,AJ499:AJ504,AJ441:AJ446,AJ419:AJ424,AJ412:AJ417,AJ404:AJ410,AJ397:AJ402,AJ383:AJ388,AJ369:AJ374,AJ327:AJ332,AJ320:AJ325,AJ313:AJ318,AJ306:AJ311,AJ299:AJ304,AJ292:AJ297,AJ285:AJ290,AJ278:AJ283,AJ271:AJ276,AJ264:AJ269,AJ257:AJ262,AJ250:AJ255,AJ243:AJ248,AJ236:AJ241,AJ229:AJ234,AJ222:AJ227,AJ215:AJ220,AJ208:AJ213,AJ205:AJ206,AJ198:AJ203,AJ191:AJ196,AJ184:AJ189,AJ177:AJ182,AJ170:AJ175,AJ168:AJ168,AJ161:AJ166,AJ154:AJ159,AJ140:AJ145,AJ133:AJ138,AJ130:AJ131,AJ123:AJ128)</f>
        <v>29991378</v>
      </c>
      <c r="AK670" s="181" t="s">
        <v>215</v>
      </c>
      <c r="AL670" s="107">
        <f>SUM(AK521:AK526,AK499:AK504,AK441:AK446,AK419:AK424,AK412:AK417,AK404:AK410,AK397:AK402,AK383:AK388,AK369:AK374,AK327:AK332,AK320:AK325,AK313:AK318,AK306:AK311,AK299:AK304,AK292:AK297,AK285:AK290,AK278:AK283,AK271:AK276,AK264:AK269,AK250:AK255,AK257:AK262,AK243:AK248,AK236:AK241,AK229:AK234,AK222:AK227,AK215:AK220,AK208:AK213,AK205:AK206,AK198:AK203,AK191:AK196,AK184:AK189,AK177:AK182,AK170:AK175,AK161:AK166,AK168:AK168,AK154:AK159,AK140:AK145,AK133:AK138,AK130:AK131,AK123:AK128)</f>
        <v>46294920</v>
      </c>
      <c r="AM670" s="185">
        <f>SUM(AM542:AM547,AM521:AM526,AM499:AM504,AM441:AM446,AM419:AM424,AM412:AM417,AM404:AM410,AM397:AM402,AM383:AM388,AM369:AM374,AM327:AM332,AM320:AM325,AM313:AM318,AM306:AM311,AM299:AM304,AM292:AM297,AM285:AM290,AM278:AM283,AM271:AM276,AM264:AM269,AM257:AM262,AM250:AM255,AM243:AM248,AM236:AM241,AM229:AM234,AM222:AM227,AM215:AM220,AM208:AM213,AM205:AM206,AM198:AM203,AM191:AM196,AM184:AM189,AM177:AM182,AM170:AM175,AM168:AM168,AM161:AM166,AM154:AM159,AM140:AM145,AM133:AM138,AM130:AM131,AM123:AM128)</f>
        <v>0</v>
      </c>
      <c r="AN670" s="181" t="s">
        <v>215</v>
      </c>
      <c r="AO670" s="107">
        <f>SUM(AN521:AN526,AN499:AN504,AN441:AN446,AN419:AN424,AN412:AN417,AN404:AN410,AN397:AN402,AN383:AN388,AN369:AN374,AN327:AN332,AN320:AN325,AN313:AN318,AN306:AN311,AN299:AN304,AN292:AN297,AN285:AN290,AN278:AN283,AN271:AN276,AN264:AN269,AN250:AN255,AN257:AN262,AN243:AN248,AN236:AN241,AN229:AN234,AN222:AN227,AN215:AN220,AN208:AN213,AN205:AN206,AN198:AN203,AN191:AN196,AN184:AN189,AN177:AN182,AN170:AN175,AN161:AN166,AN168:AN168,AN154:AN159,AN140:AN145,AN133:AN138,AN130:AN131,AN123:AN128)</f>
        <v>18603600</v>
      </c>
      <c r="AP670" s="185">
        <f>SUM(AP542:AP547,AP521:AP526,AP499:AP504,AP441:AP446,AP419:AP424,AP412:AP417,AP404:AP410,AP397:AP402,AP383:AP388,AP369:AP374,AP327:AP332,AP320:AP325,AP313:AP318,AP306:AP311,AP299:AP304,AP292:AP297,AP285:AP290,AP278:AP283,AP271:AP276,AP264:AP269,AP257:AP262,AP250:AP255,AP243:AP248,AP236:AP241,AP229:AP234,AP222:AP227,AP215:AP220,AP208:AP213,AP205:AP206,AP198:AP203,AP191:AP196,AP184:AP189,AP177:AP182,AP170:AP175,AP168:AP168,AP161:AP166,AP154:AP159,AP140:AP145,AP133:AP138,AP130:AP131,AP123:AP128)</f>
        <v>0</v>
      </c>
      <c r="AQ670" s="181" t="s">
        <v>215</v>
      </c>
      <c r="AR670" s="107">
        <f>SUM(AQ521:AQ526,AQ499:AQ504,AQ441:AQ446,AQ419:AQ424,AQ412:AQ417,AQ404:AQ410,AQ397:AQ402,AQ383:AQ388,AQ369:AQ374,AQ327:AQ332,AQ320:AQ325,AQ313:AQ318,AQ306:AQ311,AQ299:AQ304,AQ292:AQ297,AQ285:AQ290,AQ278:AQ283,AQ271:AQ276,AQ264:AQ269,AQ250:AQ255,AQ257:AQ262,AQ243:AQ248,AQ236:AQ241,AQ229:AQ234,AQ222:AQ227,AQ215:AQ220,AQ208:AQ213,AQ205:AQ206,AQ198:AQ203,AQ191:AQ196,AQ184:AQ189,AQ177:AQ182,AQ170:AQ175,AQ161:AQ166,AQ168:AQ168,AQ154:AQ159,AQ140:AQ145,AQ133:AQ138,AQ130:AQ131,AQ123:AQ128)</f>
        <v>3550000</v>
      </c>
      <c r="AS670" s="185">
        <f>SUM(AS542:AS547,AS521:AS526,AS499:AS504,AS441:AS446,AS419:AS424,AS412:AS417,AS404:AS410,AS397:AS402,AS383:AS388,AS369:AS374,AS327:AS332,AS320:AS325,AS313:AS318,AS306:AS311,AS299:AS304,AS292:AS297,AS285:AS290,AS278:AS283,AS271:AS276,AS264:AS269,AS257:AS262,AS250:AS255,AS243:AS248,AS236:AS241,AS229:AS234,AS222:AS227,AS215:AS220,AS208:AS213,AS205:AS206,AS198:AS203,AS191:AS196,AS184:AS189,AS177:AS182,AS170:AS175,AS168:AS168,AS161:AS166,AS154:AS159,AS140:AS145,AS133:AS138,AS130:AS131,AS123:AS128)</f>
        <v>0</v>
      </c>
      <c r="AT670" s="181" t="s">
        <v>215</v>
      </c>
      <c r="AU670" s="107">
        <f>SUM(AT521:AT526,AT499:AT504,AT441:AT446,AT419:AT424,AT412:AT417,AT404:AT410,AT397:AT402,AT383:AT388,AT369:AT374,AT327:AT332,AT320:AT325,AT313:AT318,AT306:AT311,AT299:AT304,AT292:AT297,AT285:AT290,AT278:AT283,AT271:AT276,AT264:AT269,AT250:AT255,AT257:AT262,AT243:AT248,AT236:AT241,AT229:AT234,AT222:AT227,AT215:AT220,AT208:AT213,AT205:AT206,AT198:AT203,AT191:AT196,AT184:AT189,AT177:AT182,AT170:AT175,AT161:AT166,AT168:AT168,AT154:AT159,AT140:AT145,AT133:AT138,AT130:AT131,AT123:AT128)</f>
        <v>0</v>
      </c>
      <c r="AV670" s="185">
        <f>SUM(AV542:AV547,AV521:AV526,AV499:AV504,AV441:AV446,AV419:AV424,AV412:AV417,AV404:AV410,AV397:AV402,AV383:AV388,AV369:AV374,AV327:AV332,AV320:AV325,AV313:AV318,AV306:AV311,AV299:AV304,AV292:AV297,AV285:AV290,AV278:AV283,AV271:AV276,AV264:AV269,AV257:AV262,AV250:AV255,AV243:AV248,AV236:AV241,AV229:AV234,AV222:AV227,AV215:AV220,AV208:AV213,AV205:AV206,AV198:AV203,AV191:AV196,AV184:AV189,AV177:AV182,AV170:AV175,AV168:AV168,AV161:AV166,AV154:AV159,AV140:AV145,AV133:AV138,AV130:AV131,AV123:AV128)</f>
        <v>0</v>
      </c>
      <c r="AW670" s="181" t="s">
        <v>215</v>
      </c>
      <c r="AX670" s="107">
        <f>SUM(AW521:AW526,AW499:AW504,AW441:AW446,AW419:AW424,AW412:AW417,AW404:AW410,AW397:AW402,AW383:AW388,AW369:AW374,AW327:AW332,AW320:AW325,AW313:AW318,AW306:AW311,AW299:AW304,AW292:AW297,AW285:AW290,AW278:AW283,AW271:AW276,AW264:AW269,AW250:AW255,AW257:AW262,AW243:AW248,AW236:AW241,AW229:AW234,AW222:AW227,AW215:AW220,AW208:AW213,AW205:AW206,AW198:AW203,AW191:AW196,AW184:AW189,AW177:AW182,AW170:AW175,AW161:AW166,AW168:AW168,AW154:AW159,AW140:AW145,AW133:AW138,AW130:AW131,AW123:AW128)</f>
        <v>0</v>
      </c>
      <c r="AY670" s="185">
        <f>SUM(AY542:AY547,AY521:AY526,AY499:AY504,AY441:AY446,AY419:AY424,AY412:AY417,AY404:AY410,AY397:AY402,AY383:AY388,AY369:AY374,AY327:AY332,AY320:AY325,AY313:AY318,AY306:AY311,AY299:AY304,AY292:AY297,AY285:AY290,AY278:AY283,AY271:AY276,AY264:AY269,AY257:AY262,AY250:AY255,AY243:AY248,AY236:AY241,AY229:AY234,AY222:AY227,AY215:AY220,AY208:AY213,AY205:AY206,AY198:AY203,AY191:AY196,AY184:AY189,AY177:AY182,AY170:AY175,AY168:AY168,AY161:AY166,AY154:AY159,AY140:AY145,AY133:AY138,AY130:AY131,AY123:AY128)</f>
        <v>0</v>
      </c>
      <c r="BA670" s="196" t="s">
        <v>215</v>
      </c>
      <c r="BB670" s="137">
        <f>SUM(AL670,AI670,AF670,AC670,Z670,W670,T670,Q670,N670,K670,H670,AO670,AR670)</f>
        <v>165860314</v>
      </c>
      <c r="BC670" s="221">
        <f>(BB670/$BB$681)</f>
        <v>0.4753910311692896</v>
      </c>
      <c r="BD670" s="235">
        <f>BB670/BG658</f>
        <v>265.6127915393534</v>
      </c>
      <c r="BF670" s="108" t="s">
        <v>215</v>
      </c>
      <c r="BG670" s="107">
        <f>BB670+'KY - TA'!BB156+'KY - CRP'!AH92</f>
        <v>194411857</v>
      </c>
      <c r="BH670" s="221" t="e">
        <f>BG670/$BG$682</f>
        <v>#REF!</v>
      </c>
      <c r="BI670" s="141">
        <f>BG670/BG658</f>
        <v>311.3359356483528</v>
      </c>
      <c r="BK670" s="224" t="s">
        <v>561</v>
      </c>
      <c r="BL670" s="234">
        <v>12</v>
      </c>
      <c r="BM670" s="184">
        <f>BL670/$BL$673</f>
        <v>0.70588235294117652</v>
      </c>
      <c r="BN670" s="233">
        <f>SUM(G53:G58,J53:J58,M53:M58,P53:P58,S53:S58,V53:V58,Y53:Y58,AB53:AB58,AE53:AE58,AH53:AH58,AK53:AK58,G67:G72,J67:J72,M67:M72,P67:P72,S67:S72,V67:V72,Y67:Y72,AB67:AB72,AE67:AE72,AH67:AH72,AK67:AK72,G74:G79,J74:J79,M74:M79,P74:P79,S74:S79,V74:V79,Y74:Y79,AB74:AB79,AE74:AE79,AH74:AH79,AK74:AK79,G95:G100,J95:J100,M95:M100,P95:P100,S95:S100,V95:V100,Y95:Y100,AB95:AB100,AE95:AE100,AH95:AH100,AK95:AK100,G102:G107,J102:J107,M102:M107,P102:P107,S102:S107,V102:V107,Y102:Y107,AB102:AB107,AE102:AE107,AH102:AH107,AK102:AK107,BA110,BA335,BA342,BA349,BA363,BA377,BA529)</f>
        <v>74104142</v>
      </c>
      <c r="BO670" s="205">
        <f>BN670/$BN$673</f>
        <v>0.88690295169459255</v>
      </c>
    </row>
    <row r="671" spans="7:67">
      <c r="G671" s="181" t="s">
        <v>259</v>
      </c>
      <c r="H671" s="107">
        <f>SUM(G528:G533,G471:G476,G464:G469,G376:G381,G362:G367,G348:G353,G341:G346,G334:G339,G116:G121,G109:G114,G102:G107,G95:G100,G81:G86,G74:G79,G67:G72,G60:G65,G53:G58)</f>
        <v>6295977</v>
      </c>
      <c r="I671" s="107">
        <f>SUM(I528:I533,I471:I476,I464:I469,I376:I381,I362:I367,I348:I353,I341:I346,I334:I339,I116:I121,I109:I114,I102:I107,I95:I100,I81:I86,I74:I79,I67:I72,I60:I65,I53:I58)</f>
        <v>6349141</v>
      </c>
      <c r="J671" s="181" t="s">
        <v>259</v>
      </c>
      <c r="K671" s="107">
        <f>SUM(J528:J533,J471:J476,J464:J469,J376:J381,J362:J367,J348:J353,J341:J346,J334:J339,J116:J121,J109:J114,J102:J107,J95:J100,J81:J86,J74:J79,J67:J72,J60:J65,J53:J58)</f>
        <v>370715</v>
      </c>
      <c r="L671" s="107">
        <f>SUM(L528:L533,L471:L476,L464:L469,L376:L381,L362:L367,L348:L353,L341:L346,L334:L339,L116:L121,L109:L114,L102:L107,L95:L100,L81:L86,L74:L79,L67:L72,L60:L65,L53:L58)</f>
        <v>370715</v>
      </c>
      <c r="M671" s="181" t="s">
        <v>259</v>
      </c>
      <c r="N671" s="107">
        <f>SUM(M528:M533,M471:M476,M464:M469,M376:M381,M362:M367,M348:M353,M341:M346,M334:M339,M116:M121,M109:M114,M102:M107,M95:M100,M81:M86,M74:M79,M67:M72,M60:M65,M53:M58)</f>
        <v>15566542</v>
      </c>
      <c r="O671" s="107">
        <f>SUM(O528:O533,O471:O476,O464:O469,O376:O381,O362:O367,O348:O353,O341:O346,O334:O339,O116:O121,O109:O114,O102:O107,O95:O100,O81:O86,O74:O79,O67:O72,O60:O65,O53:O58)</f>
        <v>15566542</v>
      </c>
      <c r="P671" s="181" t="s">
        <v>259</v>
      </c>
      <c r="Q671" s="107">
        <f>SUM(P528:P533,P471:P476,P464:P469,P376:P381,P362:P367,P348:P353,P341:P346,P334:P339,P116:P121,P109:P114,P102:P107,P95:P100,P81:P86,P74:P79,P67:P72,P60:P65,P53:P58)</f>
        <v>1546000</v>
      </c>
      <c r="R671" s="107">
        <f>SUM(R528:R533,R471:R476,R464:R469,R376:R381,R362:R367,R348:R353,R341:R346,R334:R339,R116:R121,R109:R114,R102:R107,R95:R100,R81:R86,R74:R79,R67:R72,R60:R65,R53:R58)</f>
        <v>1546000</v>
      </c>
      <c r="S671" s="181" t="s">
        <v>259</v>
      </c>
      <c r="T671" s="107">
        <f>SUM(S528:S533,S471:S476,S464:S469,S376:S381,S362:S367,S348:S353,S341:S346,S334:S339,S116:S121,S109:S114,S102:S107,S95:S100,S81:S86,S74:S79,S67:S72,S60:S65,S53:S58)</f>
        <v>1035400</v>
      </c>
      <c r="U671" s="107">
        <f>SUM(U528:U533,U471:U476,U464:U469,U376:U381,U362:U367,U348:U353,U341:U346,U334:U339,U116:U121,U109:U114,U102:U107,U95:U100,U81:U86,U74:U79,U67:U72,U60:U65,U53:U58)</f>
        <v>787050</v>
      </c>
      <c r="V671" s="181" t="s">
        <v>259</v>
      </c>
      <c r="W671" s="107">
        <f>SUM(V528:V533,V471:V476,V464:V469,V376:V381,V362:V367,V348:V353,V341:V346,V334:V339,V116:V121,V109:V114,V102:V107,V95:V100,V81:V86,V74:V79,V67:V72,V60:V65,V53:V58)</f>
        <v>0</v>
      </c>
      <c r="X671" s="107">
        <f>SUM(X528:X533,X471:X476,X464:X469,X376:X381,X362:X367,X348:X353,X341:X346,X334:X339,X116:X121,X109:X114,X102:X107,X95:X100,X81:X86,X74:X79,X67:X72,X60:X65,X53:X58)</f>
        <v>0</v>
      </c>
      <c r="Y671" s="181" t="s">
        <v>259</v>
      </c>
      <c r="Z671" s="107">
        <f>SUM(Y528:Y533,Y471:Y476,Y464:Y469,Y376:Y381,Y362:Y367,Y348:Y353,Y341:Y346,Y334:Y339,Y116:Y121,Y109:Y114,Y102:Y107,Y95:Y100,Y81:Y86,Y74:Y79,Y67:Y72,Y60:Y65,Y53:Y58)</f>
        <v>780000</v>
      </c>
      <c r="AA671" s="107">
        <f>SUM(AA528:AA533,AA471:AA476,AA464:AA469,AA376:AA381,AA362:AA367,AA348:AA353,AA341:AA346,AA334:AA339,AA116:AA121,AA109:AA114,AA102:AA107,AA95:AA100,AA81:AA86,AA74:AA79,AA67:AA72,AA60:AA65,AA53:AA58)</f>
        <v>780000</v>
      </c>
      <c r="AB671" s="181" t="s">
        <v>259</v>
      </c>
      <c r="AC671" s="107">
        <f>SUM(AB528:AB533,AB471:AB476,AB464:AB469,AB376:AB381,AB362:AB367,AB348:AB353,AB341:AB346,AB334:AB339,AB116:AB121,AB109:AB114,AB102:AB107,AB95:AB100,AB81:AB86,AB74:AB79,AB67:AB72,AB60:AB65,AB53:AB58)</f>
        <v>1583200</v>
      </c>
      <c r="AD671" s="107">
        <f>SUM(AD528:AD533,AD471:AD476,AD464:AD469,AD376:AD381,AD362:AD367,AD348:AD353,AD341:AD346,AD334:AD339,AD116:AD121,AD109:AD114,AD102:AD107,AD95:AD100,AD81:AD86,AD74:AD79,AD67:AD72,AD60:AD65,AD53:AD58)</f>
        <v>1455200</v>
      </c>
      <c r="AE671" s="181" t="s">
        <v>259</v>
      </c>
      <c r="AF671" s="107">
        <f>SUM(AE528:AE533,AE471:AE476,AE464:AE469,AE376:AE381,AE362:AE367,AE348:AE353,AE341:AE346,AE334:AE339,AE116:AE121,AE109:AE114,AE102:AE107,AE95:AE100,AE81:AE86,AE74:AE79,AE67:AE72,AE60:AE65,AE53:AE58)</f>
        <v>4294000</v>
      </c>
      <c r="AG671" s="185">
        <f>SUM(AG528:AG533,AG471:AG476,AG464:AG469,AG376:AG381,AG362:AG367,AG348:AG353,AG341:AG346,AG334:AG339,AG116:AG121,AG109:AG114,AG102:AG107,AG95:AG100,AG81:AG86,AG74:AG79,AG67:AG72,AG60:AG65,AG53:AG58)</f>
        <v>4294000</v>
      </c>
      <c r="AH671" s="181" t="s">
        <v>259</v>
      </c>
      <c r="AI671" s="107">
        <f>SUM(AH528:AH533,AH471:AH476,AH464:AH469,AH376:AH381,AH362:AH367,AH348:AH353,AH341:AH346,AH334:AH339,AH116:AH121,AH109:AH114,AH102:AH107,AH95:AH100,AH81:AH86,AH74:AH79,AH67:AH72,AH60:AH65,AH53:AH58)</f>
        <v>22134000</v>
      </c>
      <c r="AJ671" s="185">
        <f>SUM(AJ528:AJ533,AJ471:AJ476,AJ464:AJ469,AJ376:AJ381,AJ362:AJ367,AJ348:AJ353,AJ341:AJ346,AJ334:AJ339,AJ116:AJ121,AJ109:AJ114,AJ102:AJ107,AJ95:AJ100,AJ81:AJ86,AJ74:AJ79,AJ67:AJ72,AJ60:AJ65,AJ53:AJ58)</f>
        <v>21569200</v>
      </c>
      <c r="AK671" s="181" t="s">
        <v>259</v>
      </c>
      <c r="AL671" s="107">
        <f>SUM(AK528:AK533,AK471:AK476,AK464:AK469,AK376:AK381,AK362:AK367,AK348:AK353,AK341:AK346,AK334:AK339,AK116:AK121,AK109:AK114,AK102:AK107,AK95:AK100,AK81:AK86,AK74:AK79,AK67:AK72,AK60:AK65,AK53:AK58)</f>
        <v>13296000</v>
      </c>
      <c r="AM671" s="185">
        <f>SUM(AM528:AM533,AM471:AM476,AM464:AM469,AM376:AM381,AM362:AM367,AM348:AM353,AM341:AM346,AM334:AM339,AM116:AM121,AM109:AM114,AM102:AM107,AM95:AM100,AM81:AM86,AM74:AM79,AM67:AM72,AM60:AM65,AM53:AM58)</f>
        <v>0</v>
      </c>
      <c r="AN671" s="181" t="s">
        <v>259</v>
      </c>
      <c r="AO671" s="107">
        <f>SUM(AN528:AN533,AN471:AN476,AN464:AN469,AN376:AN381,AN362:AN367,AN348:AN353,AN341:AN346,AN334:AN339,AN116:AN121,AN109:AN114,AN102:AN107,AN95:AN100,AN81:AN86,AN74:AN79,AN67:AN72,AN60:AN65,AN53:AN58)</f>
        <v>22292000</v>
      </c>
      <c r="AP671" s="185">
        <f>SUM(AP528:AP533,AP471:AP476,AP464:AP469,AP376:AP381,AP362:AP367,AP348:AP353,AP341:AP346,AP334:AP339,AP116:AP121,AP109:AP114,AP102:AP107,AP95:AP100,AP81:AP86,AP74:AP79,AP67:AP72,AP60:AP65,AP53:AP58)</f>
        <v>0</v>
      </c>
      <c r="AQ671" s="181" t="s">
        <v>259</v>
      </c>
      <c r="AR671" s="107">
        <f>SUM(AQ528:AQ533,AQ471:AQ476,AQ464:AQ469,AQ376:AQ381,AQ362:AQ367,AQ348:AQ353,AQ341:AQ346,AQ334:AQ339,AQ116:AQ121,AQ109:AQ114,AQ102:AQ107,AQ95:AQ100,AQ81:AQ86,AQ74:AQ79,AQ67:AQ72,AQ60:AQ65,AQ53:AQ58)</f>
        <v>5140000</v>
      </c>
      <c r="AS671" s="185">
        <f>SUM(AS528:AS533,AS471:AS476,AS464:AS469,AS376:AS381,AS362:AS367,AS348:AS353,AS341:AS346,AS334:AS339,AS116:AS121,AS109:AS114,AS102:AS107,AS95:AS100,AS81:AS86,AS74:AS79,AS67:AS72,AS60:AS65,AS53:AS58)</f>
        <v>0</v>
      </c>
      <c r="AT671" s="181" t="s">
        <v>259</v>
      </c>
      <c r="AU671" s="107">
        <f>SUM(AT528:AT533,AT471:AT476,AT464:AT469,AT376:AT381,AT362:AT367,AT348:AT353,AT341:AT346,AT334:AT339,AT116:AT121,AT109:AT114,AT102:AT107,AT95:AT100,AT81:AT86,AT74:AT79,AT67:AT72,AT60:AT65,AT53:AT58)</f>
        <v>0</v>
      </c>
      <c r="AV671" s="185">
        <f>SUM(AV528:AV533,AV471:AV476,AV464:AV469,AV376:AV381,AV362:AV367,AV348:AV353,AV341:AV346,AV334:AV339,AV116:AV121,AV109:AV114,AV102:AV107,AV95:AV100,AV81:AV86,AV74:AV79,AV67:AV72,AV60:AV65,AV53:AV58)</f>
        <v>0</v>
      </c>
      <c r="AW671" s="181" t="s">
        <v>259</v>
      </c>
      <c r="AX671" s="107">
        <f>SUM(AW528:AW533,AW471:AW476,AW464:AW469,AW376:AW381,AW362:AW367,AW348:AW353,AW341:AW346,AW334:AW339,AW116:AW121,AW109:AW114,AW102:AW107,AW95:AW100,AW81:AW86,AW74:AW79,AW67:AW72,AW60:AW65,AW53:AW58)</f>
        <v>0</v>
      </c>
      <c r="AY671" s="185">
        <f>SUM(AY528:AY533,AY471:AY476,AY464:AY469,AY376:AY381,AY362:AY367,AY348:AY353,AY341:AY346,AY334:AY339,AY116:AY121,AY109:AY114,AY102:AY107,AY95:AY100,AY81:AY86,AY74:AY79,AY67:AY72,AY60:AY65,AY53:AY58)</f>
        <v>0</v>
      </c>
      <c r="BA671" s="196" t="s">
        <v>259</v>
      </c>
      <c r="BB671" s="137">
        <f t="shared" ref="BB671:BB678" si="1472">SUM(AL671,AI671,AF671,AC671,Z671,W671,T671,Q671,N671,K671,H671,AO671,AR671)</f>
        <v>94333834</v>
      </c>
      <c r="BC671" s="221">
        <f>(BB671/$BB$681)</f>
        <v>0.27038088580618863</v>
      </c>
      <c r="BD671" s="236"/>
      <c r="BF671" s="108" t="s">
        <v>259</v>
      </c>
      <c r="BG671" s="107">
        <f>BB671+'KY - TA'!BB157+'KY - CRP'!AH93</f>
        <v>94333834</v>
      </c>
      <c r="BH671" s="221" t="e">
        <f t="shared" ref="BH671:BH681" si="1473">BG671/$BG$682</f>
        <v>#REF!</v>
      </c>
      <c r="BI671" s="108"/>
      <c r="BK671" s="108" t="s">
        <v>562</v>
      </c>
      <c r="BL671" s="234">
        <v>3</v>
      </c>
      <c r="BM671" s="184">
        <f t="shared" ref="BM671:BM672" si="1474">BL671/$BL$673</f>
        <v>0.17647058823529413</v>
      </c>
      <c r="BN671" s="233">
        <f>SUM(G60:G65,J60:J65,M60:M65,P60:P65,S60:S65,V60:V65,Y60:Y65,AB60:AB65,AE60:AE65,AH60:AH65,AK60:AK65,BA117,BA472)</f>
        <v>9045692</v>
      </c>
      <c r="BO671" s="205">
        <f t="shared" ref="BO671:BO672" si="1475">BN671/$BN$673</f>
        <v>0.10826184229918162</v>
      </c>
    </row>
    <row r="672" spans="7:67">
      <c r="G672" s="181" t="s">
        <v>255</v>
      </c>
      <c r="H672" s="107">
        <f>SUM(G390:G395,G43:G48,G35:G41,G28:G33,G21:G26,G14:G19)</f>
        <v>0</v>
      </c>
      <c r="I672" s="107">
        <f>SUM(I390:I395,I43:I48,I35:I41,I28:I33,I21:I26,I14:I19)</f>
        <v>0</v>
      </c>
      <c r="J672" s="181" t="s">
        <v>255</v>
      </c>
      <c r="K672" s="107">
        <f>SUM(J390:J395,J43:J48,J35:J41,J28:J33,J21:J26,J14:J19)</f>
        <v>0</v>
      </c>
      <c r="L672" s="107">
        <f>SUM(L390:L395,L43:L48,L35:L41,L28:L33,L21:L26,L14:L19)</f>
        <v>0</v>
      </c>
      <c r="M672" s="181" t="s">
        <v>255</v>
      </c>
      <c r="N672" s="107">
        <f>SUM(M390:M395,M43:M48,M35:M41,M28:M33,M21:M26,M14:M19)</f>
        <v>1232000</v>
      </c>
      <c r="O672" s="107">
        <f>SUM(O390:O395,O43:O48,O35:O41,O28:O33,O21:O26,O14:O19)</f>
        <v>1232000</v>
      </c>
      <c r="P672" s="181" t="s">
        <v>255</v>
      </c>
      <c r="Q672" s="107">
        <f>SUM(P390:P395,P43:P48,P35:P41,P28:P33,P21:P26,P14:P19)</f>
        <v>107819</v>
      </c>
      <c r="R672" s="107">
        <f>SUM(R390:R395,R43:R48,R35:R41,R28:R33,R21:R26,R14:R19)</f>
        <v>107819</v>
      </c>
      <c r="S672" s="181" t="s">
        <v>255</v>
      </c>
      <c r="T672" s="107">
        <f>SUM(S390:S395,S43:S48,S35:S41,S28:S33,S21:S26,S14:S19)</f>
        <v>0</v>
      </c>
      <c r="U672" s="107">
        <f>SUM(U390:U395,U43:U48,U35:U41,U28:U33,U21:U26,U14:U19)</f>
        <v>0</v>
      </c>
      <c r="V672" s="181" t="s">
        <v>255</v>
      </c>
      <c r="W672" s="107">
        <f>SUM(V390:V395,V43:V48,V35:V41,V28:V33,V21:V26,V14:V19)</f>
        <v>4095764</v>
      </c>
      <c r="X672" s="107">
        <f>SUM(X390:X395,X43:X48,X35:X41,X28:X33,X21:X26,X14:X19)</f>
        <v>3682147</v>
      </c>
      <c r="Y672" s="181" t="s">
        <v>255</v>
      </c>
      <c r="Z672" s="107">
        <f>SUM(Y390:Y395,Y43:Y48,Y35:Y41,Y28:Y33,Y21:Y26,Y14:Y19)</f>
        <v>0</v>
      </c>
      <c r="AA672" s="107">
        <f>SUM(AA390:AA395,AA43:AA48,AA35:AA41,AA28:AA33,AA21:AA26,AA14:AA19)</f>
        <v>0</v>
      </c>
      <c r="AB672" s="181" t="s">
        <v>255</v>
      </c>
      <c r="AC672" s="107">
        <f>SUM(AB390:AB395,AB43:AB48,AB35:AB41,AB28:AB33,AB21:AB26,AB14:AB19)</f>
        <v>0</v>
      </c>
      <c r="AD672" s="107">
        <f>SUM(AD390:AD395,AD43:AD48,AD35:AD41,AD28:AD33,AD21:AD26,AD14:AD19)</f>
        <v>0</v>
      </c>
      <c r="AE672" s="181" t="s">
        <v>255</v>
      </c>
      <c r="AF672" s="107">
        <f>SUM(AE390:AE395,AE43:AE48,AE35:AE41,AE28:AE33,AE21:AE26,AE14:AE19)</f>
        <v>2130000</v>
      </c>
      <c r="AG672" s="185">
        <f>SUM(AG390:AG395,AG43:AG48,AG35:AG41,AG28:AG33,AG21:AG26,AG14:AG19)</f>
        <v>2130000</v>
      </c>
      <c r="AH672" s="181" t="s">
        <v>255</v>
      </c>
      <c r="AI672" s="107">
        <f>SUM(AH390:AH395,AH43:AH48,AH35:AH41,AH28:AH33,AH21:AH26,AH14:AH19)</f>
        <v>0</v>
      </c>
      <c r="AJ672" s="185">
        <f>SUM(AJ390:AJ395,AJ43:AJ48,AJ35:AJ41,AJ28:AJ33,AJ21:AJ26,AJ14:AJ19)</f>
        <v>0</v>
      </c>
      <c r="AK672" s="181" t="s">
        <v>255</v>
      </c>
      <c r="AL672" s="107">
        <f>SUM(AK390:AK395,AK43:AK48,AK35:AK41,AK28:AK33,AK21:AK26,AK14:AK19)</f>
        <v>881008</v>
      </c>
      <c r="AM672" s="185">
        <f>SUM(AM390:AM395,AM43:AM48,AM35:AM41,AM28:AM33,AM21:AM26,AM14:AM19)</f>
        <v>0</v>
      </c>
      <c r="AN672" s="181" t="s">
        <v>255</v>
      </c>
      <c r="AO672" s="107">
        <f>SUM(AN390:AN395,AN43:AN48,AN35:AN41,AN28:AN33,AN21:AN26,AN14:AN19)</f>
        <v>2692000</v>
      </c>
      <c r="AP672" s="185">
        <f>SUM(AP390:AP395,AP43:AP48,AP35:AP41,AP28:AP33,AP21:AP26,AP14:AP19)</f>
        <v>0</v>
      </c>
      <c r="AQ672" s="181" t="s">
        <v>255</v>
      </c>
      <c r="AR672" s="107">
        <f>SUM(AQ390:AQ395,AQ43:AQ48,AQ35:AQ41,AQ28:AQ33,AQ21:AQ26,AQ14:AQ19)</f>
        <v>0</v>
      </c>
      <c r="AS672" s="185">
        <f>SUM(AS390:AS395,AS43:AS48,AS35:AS41,AS28:AS33,AS21:AS26,AS14:AS19)</f>
        <v>0</v>
      </c>
      <c r="AT672" s="181" t="s">
        <v>255</v>
      </c>
      <c r="AU672" s="107">
        <f>SUM(AT390:AT395,AT43:AT48,AT35:AT41,AT28:AT33,AT21:AT26,AT14:AT19)</f>
        <v>0</v>
      </c>
      <c r="AV672" s="185">
        <f>SUM(AV390:AV395,AV43:AV48,AV35:AV41,AV28:AV33,AV21:AV26,AV14:AV19)</f>
        <v>0</v>
      </c>
      <c r="AW672" s="181" t="s">
        <v>255</v>
      </c>
      <c r="AX672" s="107">
        <f>SUM(AW390:AW395,AW43:AW48,AW35:AW41,AW28:AW33,AW21:AW26,AW14:AW19)</f>
        <v>0</v>
      </c>
      <c r="AY672" s="185">
        <f>SUM(AY390:AY395,AY43:AY48,AY35:AY41,AY28:AY33,AY21:AY26,AY14:AY19)</f>
        <v>0</v>
      </c>
      <c r="BA672" s="196" t="s">
        <v>255</v>
      </c>
      <c r="BB672" s="137">
        <f>SUM(AL672,AI672,AF672,AC672,Z672,W672,T672,Q672,N672,K672,H672,AO672,AR672)</f>
        <v>11138591</v>
      </c>
      <c r="BC672" s="221">
        <f>(BB672/$BB$681)</f>
        <v>3.1925577213503697E-2</v>
      </c>
      <c r="BD672" s="236">
        <f>BB672/BG659</f>
        <v>389.17546556724085</v>
      </c>
      <c r="BF672" s="108" t="s">
        <v>255</v>
      </c>
      <c r="BG672" s="107">
        <f>BB672+'KY - TA'!BB158+'KY - CRP'!AH94</f>
        <v>12862863</v>
      </c>
      <c r="BH672" s="221" t="e">
        <f t="shared" si="1473"/>
        <v>#REF!</v>
      </c>
      <c r="BI672" s="107">
        <f>BG672/BG659</f>
        <v>449.42046050103073</v>
      </c>
      <c r="BK672" s="108" t="s">
        <v>563</v>
      </c>
      <c r="BL672" s="234">
        <v>2</v>
      </c>
      <c r="BM672" s="184">
        <f t="shared" si="1474"/>
        <v>0.11764705882352941</v>
      </c>
      <c r="BN672" s="233">
        <f>SUM(G81:G86,J81:J86,M81:M86,P81:P86,S81:S86,V81:V86,Y81:Y86,AB81:AB86,AE81:AE86,AH81:AH86,AK81:AK86,BA465)</f>
        <v>404000</v>
      </c>
      <c r="BO672" s="205">
        <f>BN672/$BN$673</f>
        <v>4.8352060062258782E-3</v>
      </c>
    </row>
    <row r="673" spans="7:69">
      <c r="G673" s="181" t="s">
        <v>260</v>
      </c>
      <c r="H673" s="107">
        <f>SUM(G455:G460)</f>
        <v>30000</v>
      </c>
      <c r="I673" s="107">
        <f>SUM(I455:I460)</f>
        <v>30000</v>
      </c>
      <c r="J673" s="181" t="s">
        <v>260</v>
      </c>
      <c r="K673" s="107">
        <f>SUM(J455:J460)</f>
        <v>0</v>
      </c>
      <c r="L673" s="107">
        <f>SUM(L455:L460)</f>
        <v>0</v>
      </c>
      <c r="M673" s="181" t="s">
        <v>260</v>
      </c>
      <c r="N673" s="107">
        <f>SUM(M455:M460)</f>
        <v>234382</v>
      </c>
      <c r="O673" s="107">
        <f>SUM(O455:O460)</f>
        <v>234382</v>
      </c>
      <c r="P673" s="181" t="s">
        <v>260</v>
      </c>
      <c r="Q673" s="107">
        <f>SUM(P455:P460)</f>
        <v>0</v>
      </c>
      <c r="R673" s="107">
        <f>SUM(R455:R460)</f>
        <v>0</v>
      </c>
      <c r="S673" s="181" t="s">
        <v>260</v>
      </c>
      <c r="T673" s="107">
        <f>SUM(S455:S460)</f>
        <v>0</v>
      </c>
      <c r="U673" s="107">
        <f>SUM(U455:U460)</f>
        <v>0</v>
      </c>
      <c r="V673" s="181" t="s">
        <v>260</v>
      </c>
      <c r="W673" s="107">
        <f>SUM(V455:V460)</f>
        <v>0</v>
      </c>
      <c r="X673" s="107">
        <f>SUM(X455:X460)</f>
        <v>0</v>
      </c>
      <c r="Y673" s="181" t="s">
        <v>260</v>
      </c>
      <c r="Z673" s="107">
        <f>SUM(Y455:Y460)</f>
        <v>0</v>
      </c>
      <c r="AA673" s="107">
        <f>SUM(AA455:AA460)</f>
        <v>0</v>
      </c>
      <c r="AB673" s="181" t="s">
        <v>260</v>
      </c>
      <c r="AC673" s="107">
        <f>SUM(AB455:AB460)</f>
        <v>0</v>
      </c>
      <c r="AD673" s="107">
        <f>SUM(AD455:AD460)</f>
        <v>0</v>
      </c>
      <c r="AE673" s="181" t="s">
        <v>260</v>
      </c>
      <c r="AF673" s="107">
        <f>SUM(AE455:AE460)</f>
        <v>0</v>
      </c>
      <c r="AG673" s="185">
        <f>SUM(AG455:AG460)</f>
        <v>0</v>
      </c>
      <c r="AH673" s="181" t="s">
        <v>260</v>
      </c>
      <c r="AI673" s="107">
        <f>SUM(AH455:AH460)</f>
        <v>0</v>
      </c>
      <c r="AJ673" s="185">
        <f>SUM(AJ455:AJ460)</f>
        <v>0</v>
      </c>
      <c r="AK673" s="181" t="s">
        <v>260</v>
      </c>
      <c r="AL673" s="107">
        <f>SUM(AK455:AK460,AK633:AK638)</f>
        <v>438344</v>
      </c>
      <c r="AM673" s="185">
        <f>SUM(AM455:AM460)</f>
        <v>0</v>
      </c>
      <c r="AN673" s="181" t="s">
        <v>260</v>
      </c>
      <c r="AO673" s="107">
        <f>SUM(AN455:AN460)</f>
        <v>0</v>
      </c>
      <c r="AP673" s="185">
        <f>SUM(AP455:AP460)</f>
        <v>0</v>
      </c>
      <c r="AQ673" s="181" t="s">
        <v>260</v>
      </c>
      <c r="AR673" s="107">
        <f>SUM(AQ455:AQ460)</f>
        <v>0</v>
      </c>
      <c r="AS673" s="185">
        <f>SUM(AS455:AS460)</f>
        <v>0</v>
      </c>
      <c r="AT673" s="181" t="s">
        <v>260</v>
      </c>
      <c r="AU673" s="107">
        <f>SUM(AT455:AT460)</f>
        <v>0</v>
      </c>
      <c r="AV673" s="185">
        <f>SUM(AV455:AV460)</f>
        <v>0</v>
      </c>
      <c r="AW673" s="181" t="s">
        <v>260</v>
      </c>
      <c r="AX673" s="107">
        <f>SUM(AW455:AW460)</f>
        <v>0</v>
      </c>
      <c r="AY673" s="185">
        <f>SUM(AY455:AY460)</f>
        <v>0</v>
      </c>
      <c r="BA673" s="196" t="s">
        <v>260</v>
      </c>
      <c r="BB673" s="137">
        <f t="shared" si="1472"/>
        <v>702726</v>
      </c>
      <c r="BC673" s="221">
        <f t="shared" ref="BC673:BC680" si="1476">(BB673/$BB$681)</f>
        <v>2.014162578815992E-3</v>
      </c>
      <c r="BD673" s="236">
        <f>BB673/BG660</f>
        <v>72.912014940859095</v>
      </c>
      <c r="BF673" s="108" t="s">
        <v>260</v>
      </c>
      <c r="BG673" s="107" t="e">
        <f>BB673+'KY - TA'!BB159+'KY - CRP'!AH95</f>
        <v>#REF!</v>
      </c>
      <c r="BH673" s="221" t="e">
        <f t="shared" si="1473"/>
        <v>#REF!</v>
      </c>
      <c r="BI673" s="107" t="e">
        <f>BG673/BG660</f>
        <v>#REF!</v>
      </c>
      <c r="BK673" s="108" t="s">
        <v>564</v>
      </c>
      <c r="BL673" s="108">
        <f>SUM(BL670:BL672)</f>
        <v>17</v>
      </c>
      <c r="BM673" s="184">
        <f>SUM(BM670:BM672)</f>
        <v>1</v>
      </c>
      <c r="BN673" s="107">
        <f>SUM(BN670:BN672)</f>
        <v>83553834</v>
      </c>
      <c r="BO673" s="184">
        <f>SUM(BO670:BO672)</f>
        <v>1</v>
      </c>
    </row>
    <row r="674" spans="7:69">
      <c r="G674" s="181" t="s">
        <v>261</v>
      </c>
      <c r="H674" s="107">
        <f>SUM(G549:G554,G535:G540,G513:G519,G506:G511,G492:G497,G485:G490,G478:G483,G462:G462,G448:G453,G433:G439,G355:G360,G88:G93)</f>
        <v>2565000</v>
      </c>
      <c r="I674" s="107">
        <f>SUM(I549:I554,I535:I540,I513:I519,I506:I511,I492:I497,I485:I490,I478:I483,I462:I462,I448:I453,I433:I439,I355:I360,I88:I93)</f>
        <v>2565000</v>
      </c>
      <c r="J674" s="181" t="s">
        <v>261</v>
      </c>
      <c r="K674" s="107">
        <f>SUM(J549:J554,J535:J540,J513:J519,J506:J511,J492:J497,J485:J490,J478:J483,J462:J462,J448:J453,J433:J439,J355:J360,J88:J93)</f>
        <v>2153937</v>
      </c>
      <c r="L674" s="107">
        <f>SUM(L549:L554,L535:L540,L513:L519,L506:L511,L492:L497,L485:L490,L478:L483,L462:L462,L448:L453,L433:L439,L355:L360,L88:L93)</f>
        <v>2153937</v>
      </c>
      <c r="M674" s="181" t="s">
        <v>261</v>
      </c>
      <c r="N674" s="107">
        <f>SUM(M549:M554,M535:M540,M513:M519,M506:M511,M492:M497,M485:M490,M478:M483,M462:M462,M448:M453,M433:M439,M355:M360,M88:M93)</f>
        <v>300000</v>
      </c>
      <c r="O674" s="107">
        <f>SUM(O549:O554,O535:O540,O513:O519,O506:O511,O492:O497,O485:O490,O478:O483,O462:O462,O448:O453,O433:O439,O355:O360,O88:O93)</f>
        <v>258720</v>
      </c>
      <c r="P674" s="181" t="s">
        <v>261</v>
      </c>
      <c r="Q674" s="107">
        <f>SUM(P549:P554,P535:P540,P513:P519,P506:P511,P492:P497,P485:P490,P478:P483,P462:P462,P448:P453,P433:P439,P355:P360,P88:P93)</f>
        <v>2006991</v>
      </c>
      <c r="R674" s="107">
        <f>SUM(R549:R554,R535:R540,R513:R519,R506:R511,R492:R497,R485:R490,R478:R483,R462:R462,R448:R453,R433:R439,R355:R360,R88:R93)</f>
        <v>2006991</v>
      </c>
      <c r="S674" s="181" t="s">
        <v>261</v>
      </c>
      <c r="T674" s="107">
        <f>SUM(S549:S554,S535:S540,S513:S519,S506:S511,S492:S497,S485:S490,S478:S483,S462:S462,S448:S453,S433:S439,S355:S360,S88:S93)</f>
        <v>767750</v>
      </c>
      <c r="U674" s="107">
        <f>SUM(U549:U554,U535:U540,U513:U519,U506:U511,U492:U497,U485:U490,U478:U483,U462:U462,U448:U453,U433:U439,U355:U360,U88:U93)</f>
        <v>267750</v>
      </c>
      <c r="V674" s="181" t="s">
        <v>261</v>
      </c>
      <c r="W674" s="107">
        <f>SUM(V549:V554,V535:V540,V513:V519,V506:V511,V492:V497,V485:V490,V478:V483,V462:V462,V448:V453,V433:V439,V355:V360,V88:V93)</f>
        <v>4105500</v>
      </c>
      <c r="X674" s="107">
        <f>SUM(X549:X554,X535:X540,X513:X519,X506:X511,X492:X497,X485:X490,X478:X483,X462:X462,X448:X453,X433:X439,X355:X360,X88:X93)</f>
        <v>3990300</v>
      </c>
      <c r="Y674" s="181" t="s">
        <v>261</v>
      </c>
      <c r="Z674" s="107">
        <f>SUM(Y549:Y554,Y535:Y540,Y513:Y519,Y506:Y511,Y492:Y497,Y485:Y490,Y478:Y483,Y462:Y462,Y448:Y453,Y433:Y439,Y355:Y360,Y88:Y93)</f>
        <v>4059000</v>
      </c>
      <c r="AA674" s="107">
        <f>SUM(AA549:AA554,AA535:AA540,AA513:AA519,AA506:AA511,AA492:AA497,AA485:AA490,AA478:AA483,AA462:AA462,AA448:AA453,AA433:AA439,AA355:AA360,AA88:AA93)</f>
        <v>4059000</v>
      </c>
      <c r="AB674" s="181" t="s">
        <v>261</v>
      </c>
      <c r="AC674" s="107">
        <f>SUM(AB549:AB554,AB535:AB540,AB513:AB519,AB506:AB511,AB492:AB497,AB485:AB490,AB478:AB483,AB462:AB462,AB448:AB453,AB433:AB439,AB355:AB360,AB88:AB93)</f>
        <v>753565</v>
      </c>
      <c r="AD674" s="107">
        <f>SUM(AD549:AD554,AD535:AD540,AD513:AD519,AD506:AD511,AD492:AD497,AD485:AD490,AD478:AD483,AD462:AD462,AD448:AD453,AD433:AD439,AD355:AD360,AD88:AD93)</f>
        <v>753565</v>
      </c>
      <c r="AE674" s="181" t="s">
        <v>261</v>
      </c>
      <c r="AF674" s="107">
        <f>SUM(AE549:AE554,AE535:AE540,AE513:AE519,AE506:AE511,AE492:AE497,AE485:AE490,AE478:AE483,AE462:AE462,AE448:AE453,AE433:AE439,AE355:AE360,AE88:AE93)</f>
        <v>1012000</v>
      </c>
      <c r="AG674" s="185">
        <f>SUM(AG549:AG554,AG535:AG540,AG513:AG519,AG506:AG511,AG492:AG497,AG485:AG490,AG478:AG483,AG462:AG462,AG448:AG453,AG433:AG439,AG355:AG360,AG88:AG93)</f>
        <v>1012000</v>
      </c>
      <c r="AH674" s="181" t="s">
        <v>261</v>
      </c>
      <c r="AI674" s="107">
        <f>SUM(AH549:AH554,AH535:AH540,AH513:AH519,AH506:AH511,AH492:AH497,AH485:AH490,AH478:AH483,AH462:AH462,AH448:AH453,AH433:AH439,AH355:AH360,AH88:AH93)</f>
        <v>25289569</v>
      </c>
      <c r="AJ674" s="185">
        <f>SUM(AJ549:AJ554,AJ535:AJ540,AJ513:AJ519,AJ506:AJ511,AJ492:AJ497,AJ485:AJ490,AJ478:AJ483,AJ462:AJ462,AJ448:AJ453,AJ433:AJ439,AJ355:AJ360,AJ88:AJ93)</f>
        <v>25289569</v>
      </c>
      <c r="AK674" s="181" t="s">
        <v>261</v>
      </c>
      <c r="AL674" s="107">
        <f>SUM(AK549:AK554,AK535:AK540,AK513:AK519,AK506:AK511,AK492:AK497,AK485:AK490,AK478:AK483,AK462:AK462,AK448:AK453,AK433:AK439,AK355:AK360,AK88:AK93)</f>
        <v>3570716</v>
      </c>
      <c r="AM674" s="185">
        <f>SUM(AM549:AM554,AM535:AM540,AM513:AM519,AM506:AM511,AM492:AM497,AM485:AM490,AM478:AM483,AM462:AM462,AM448:AM453,AM433:AM439,AM355:AM360,AM88:AM93)</f>
        <v>0</v>
      </c>
      <c r="AN674" s="181" t="s">
        <v>261</v>
      </c>
      <c r="AO674" s="107">
        <f>SUM(AN549:AN554,AN535:AN540,AN513:AN519,AN506:AN511,AN492:AN497,AN485:AN490,AN478:AN483,AN462:AN462,AN448:AN453,AN433:AN439,AN355:AN360,AN88:AN93)</f>
        <v>1286285</v>
      </c>
      <c r="AP674" s="185">
        <f>SUM(AP549:AP554,AP535:AP540,AP513:AP519,AP506:AP511,AP492:AP497,AP485:AP490,AP478:AP483,AP462:AP462,AP448:AP453,AP433:AP439,AP355:AP360,AP88:AP93)</f>
        <v>0</v>
      </c>
      <c r="AQ674" s="181" t="s">
        <v>261</v>
      </c>
      <c r="AR674" s="107">
        <f>SUM(AQ549:AQ554,AQ535:AQ540,AQ513:AQ519,AQ506:AQ511,AQ492:AQ497,AQ485:AQ490,AQ478:AQ483,AQ462:AQ462,AQ448:AQ453,AQ433:AQ439,AQ355:AQ360,AQ88:AQ93)</f>
        <v>4531014</v>
      </c>
      <c r="AS674" s="185">
        <f>SUM(AS549:AS554,AS535:AS540,AS513:AS519,AS506:AS511,AS492:AS497,AS485:AS490,AS478:AS483,AS462:AS462,AS448:AS453,AS433:AS439,AS355:AS360,AS88:AS93)</f>
        <v>0</v>
      </c>
      <c r="AT674" s="181" t="s">
        <v>261</v>
      </c>
      <c r="AU674" s="107">
        <f>SUM(AT549:AT554,AT535:AT540,AT513:AT519,AT506:AT511,AT492:AT497,AT485:AT490,AT478:AT483,AT462:AT462,AT448:AT453,AT433:AT439,AT355:AT360,AT88:AT93)</f>
        <v>0</v>
      </c>
      <c r="AV674" s="185">
        <f>SUM(AV549:AV554,AV535:AV540,AV513:AV519,AV506:AV511,AV492:AV497,AV485:AV490,AV478:AV483,AV462:AV462,AV448:AV453,AV433:AV439,AV355:AV360,AV88:AV93)</f>
        <v>0</v>
      </c>
      <c r="AW674" s="181" t="s">
        <v>261</v>
      </c>
      <c r="AX674" s="107">
        <f>SUM(AW549:AW554,AW535:AW540,AW513:AW519,AW506:AW511,AW492:AW497,AW485:AW490,AW478:AW483,AW462:AW462,AW448:AW453,AW433:AW439,AW355:AW360,AW88:AW93)</f>
        <v>0</v>
      </c>
      <c r="AY674" s="185">
        <f>SUM(AY549:AY554,AY535:AY540,AY513:AY519,AY506:AY511,AY492:AY497,AY485:AY490,AY478:AY483,AY462:AY462,AY448:AY453,AY433:AY439,AY355:AY360,AY88:AY93)</f>
        <v>0</v>
      </c>
      <c r="BA674" s="196" t="s">
        <v>261</v>
      </c>
      <c r="BB674" s="137">
        <f>SUM(AL674,AI674,AF674,AC674,Z674,W674,T674,Q674,N674,K674,H674,AO674,AR674)</f>
        <v>52401327</v>
      </c>
      <c r="BC674" s="221">
        <f>(BB674/$BB$681)</f>
        <v>0.15019337824941736</v>
      </c>
      <c r="BD674" s="236">
        <f>BB674/BG661</f>
        <v>754.72522360328958</v>
      </c>
      <c r="BF674" s="108" t="s">
        <v>261</v>
      </c>
      <c r="BG674" s="107">
        <f>BB674+'KY - TA'!BB160+'KY - CRP'!AH96</f>
        <v>52401327</v>
      </c>
      <c r="BH674" s="221" t="e">
        <f t="shared" si="1473"/>
        <v>#REF!</v>
      </c>
      <c r="BI674" s="107">
        <f>BG674/BG661</f>
        <v>754.72522360328958</v>
      </c>
    </row>
    <row r="675" spans="7:69">
      <c r="G675" s="181" t="s">
        <v>277</v>
      </c>
      <c r="H675" s="107">
        <f>SUM(G6:G12)</f>
        <v>0</v>
      </c>
      <c r="I675" s="107">
        <f>SUM(I6:I12)</f>
        <v>0</v>
      </c>
      <c r="J675" s="181" t="s">
        <v>277</v>
      </c>
      <c r="K675" s="107">
        <f>SUM(J6:J12)</f>
        <v>0</v>
      </c>
      <c r="L675" s="107">
        <f>SUM(L6:L12)</f>
        <v>0</v>
      </c>
      <c r="M675" s="181" t="s">
        <v>277</v>
      </c>
      <c r="N675" s="107">
        <f>SUM(M6:M12)</f>
        <v>0</v>
      </c>
      <c r="O675" s="107">
        <f>SUM(O6:O12)</f>
        <v>0</v>
      </c>
      <c r="P675" s="181" t="s">
        <v>277</v>
      </c>
      <c r="Q675" s="107">
        <f>SUM(P6:P12)</f>
        <v>0</v>
      </c>
      <c r="R675" s="107">
        <f>SUM(R6:R12)</f>
        <v>0</v>
      </c>
      <c r="S675" s="181" t="s">
        <v>277</v>
      </c>
      <c r="T675" s="107">
        <f>SUM(S6:S12)</f>
        <v>883606</v>
      </c>
      <c r="U675" s="107">
        <f>SUM(U6:U12)</f>
        <v>883606</v>
      </c>
      <c r="V675" s="181" t="s">
        <v>277</v>
      </c>
      <c r="W675" s="107">
        <f>SUM(V6:V12)</f>
        <v>0</v>
      </c>
      <c r="X675" s="107">
        <f>SUM(X6:X12)</f>
        <v>0</v>
      </c>
      <c r="Y675" s="181" t="s">
        <v>277</v>
      </c>
      <c r="Z675" s="107">
        <f>SUM(Y6:Y12)</f>
        <v>0</v>
      </c>
      <c r="AA675" s="107">
        <f>SUM(AA6:AA12)</f>
        <v>0</v>
      </c>
      <c r="AB675" s="181" t="s">
        <v>277</v>
      </c>
      <c r="AC675" s="107">
        <f>SUM(AB6:AB12)</f>
        <v>0</v>
      </c>
      <c r="AD675" s="107">
        <f>SUM(AD6:AD12)</f>
        <v>0</v>
      </c>
      <c r="AE675" s="181" t="s">
        <v>262</v>
      </c>
      <c r="AF675" s="107">
        <f>SUM(AE6:AE12)</f>
        <v>0</v>
      </c>
      <c r="AG675" s="185">
        <f>SUM(AG6:AG12)</f>
        <v>0</v>
      </c>
      <c r="AH675" s="181" t="s">
        <v>262</v>
      </c>
      <c r="AI675" s="107">
        <f>SUM(AH6:AH12)</f>
        <v>0</v>
      </c>
      <c r="AJ675" s="185">
        <f>SUM(AJ6:AJ12)</f>
        <v>0</v>
      </c>
      <c r="AK675" s="181" t="s">
        <v>262</v>
      </c>
      <c r="AL675" s="107">
        <f>SUM(AK6:AK12)</f>
        <v>0</v>
      </c>
      <c r="AM675" s="185">
        <f>SUM(AM6:AM12)</f>
        <v>0</v>
      </c>
      <c r="AN675" s="181" t="s">
        <v>262</v>
      </c>
      <c r="AO675" s="107">
        <f>SUM(AN6:AN12)</f>
        <v>0</v>
      </c>
      <c r="AP675" s="185">
        <f>SUM(AP6:AP12)</f>
        <v>0</v>
      </c>
      <c r="AQ675" s="181" t="s">
        <v>262</v>
      </c>
      <c r="AR675" s="107">
        <f>SUM(AQ6:AQ12)</f>
        <v>0</v>
      </c>
      <c r="AS675" s="185">
        <f>SUM(AS6:AS12)</f>
        <v>0</v>
      </c>
      <c r="AT675" s="181" t="s">
        <v>262</v>
      </c>
      <c r="AU675" s="107">
        <f>SUM(AT6:AT12)</f>
        <v>0</v>
      </c>
      <c r="AV675" s="185">
        <f>SUM(AV6:AV12)</f>
        <v>0</v>
      </c>
      <c r="AW675" s="181" t="s">
        <v>262</v>
      </c>
      <c r="AX675" s="107">
        <f>SUM(AW6:AW12)</f>
        <v>0</v>
      </c>
      <c r="AY675" s="185">
        <f>SUM(AY6:AY12)</f>
        <v>0</v>
      </c>
      <c r="BA675" s="196" t="s">
        <v>262</v>
      </c>
      <c r="BB675" s="137">
        <f t="shared" si="1472"/>
        <v>883606</v>
      </c>
      <c r="BC675" s="221">
        <f t="shared" si="1476"/>
        <v>2.5326032331481735E-3</v>
      </c>
      <c r="BD675" s="236">
        <f>BB675/BG662</f>
        <v>10.539696550407939</v>
      </c>
      <c r="BF675" s="108" t="s">
        <v>262</v>
      </c>
      <c r="BG675" s="107">
        <f>BB675+'KY - TA'!BB161+'KY - CRP'!AH97</f>
        <v>883606</v>
      </c>
      <c r="BH675" s="221" t="e">
        <f t="shared" si="1473"/>
        <v>#REF!</v>
      </c>
      <c r="BI675" s="107">
        <f>BG675/BG662</f>
        <v>10.539696550407939</v>
      </c>
    </row>
    <row r="676" spans="7:69">
      <c r="G676" s="181" t="s">
        <v>90</v>
      </c>
      <c r="H676" s="107">
        <f>SUM(G558:G563,G147:G152)</f>
        <v>354000</v>
      </c>
      <c r="I676" s="107">
        <f>SUM(I558:I563,I147:I152)</f>
        <v>354000</v>
      </c>
      <c r="J676" s="181" t="s">
        <v>90</v>
      </c>
      <c r="K676" s="107">
        <f>SUM(J558:J563,J147:J152)</f>
        <v>250000</v>
      </c>
      <c r="L676" s="107">
        <f>SUM(L558:L563,L147:L152)</f>
        <v>250000</v>
      </c>
      <c r="M676" s="181" t="s">
        <v>90</v>
      </c>
      <c r="N676" s="107">
        <f>SUM(M558:M563,M147:M152)</f>
        <v>0</v>
      </c>
      <c r="O676" s="107">
        <f>SUM(O558:O563,O147:O152)</f>
        <v>0</v>
      </c>
      <c r="P676" s="181" t="s">
        <v>90</v>
      </c>
      <c r="Q676" s="107">
        <f>SUM(P558:P563,P147:P152)</f>
        <v>750000</v>
      </c>
      <c r="R676" s="107">
        <f>SUM(R558:R563,R147:R152)</f>
        <v>750000</v>
      </c>
      <c r="S676" s="181" t="s">
        <v>90</v>
      </c>
      <c r="T676" s="107">
        <f>SUM(S558:S563,S147:S152)</f>
        <v>0</v>
      </c>
      <c r="U676" s="107">
        <f>SUM(U558:U563,U147:U152)</f>
        <v>0</v>
      </c>
      <c r="V676" s="181" t="s">
        <v>90</v>
      </c>
      <c r="W676" s="107">
        <f>SUM(V558:V563,V147:V152)</f>
        <v>0</v>
      </c>
      <c r="X676" s="107">
        <f>SUM(X558:X563,X147:X152)</f>
        <v>0</v>
      </c>
      <c r="Y676" s="181" t="s">
        <v>90</v>
      </c>
      <c r="Z676" s="107">
        <f>SUM(Y558:Y563,Y147:Y152)</f>
        <v>0</v>
      </c>
      <c r="AA676" s="107">
        <f>SUM(AA558:AA563,AA147:AA152)</f>
        <v>0</v>
      </c>
      <c r="AB676" s="181" t="s">
        <v>90</v>
      </c>
      <c r="AC676" s="107">
        <f>SUM(AB558:AB563,AB147:AB152)</f>
        <v>0</v>
      </c>
      <c r="AD676" s="107">
        <f>SUM(AD558:AD563,AD147:AD152)</f>
        <v>0</v>
      </c>
      <c r="AE676" s="181" t="s">
        <v>90</v>
      </c>
      <c r="AF676" s="107">
        <f>SUM(AE558:AE563,AE147:AE152,AE565:AE565)</f>
        <v>400000</v>
      </c>
      <c r="AG676" s="185">
        <f>SUM(AG558:AG563,AG147:AG152,AG565:AG565)</f>
        <v>400000</v>
      </c>
      <c r="AH676" s="181" t="s">
        <v>90</v>
      </c>
      <c r="AI676" s="107">
        <f>SUM(AH558:AH563,AH147:AH152)</f>
        <v>0</v>
      </c>
      <c r="AJ676" s="185">
        <f>SUM(AJ558:AJ563,AJ147:AJ152)</f>
        <v>0</v>
      </c>
      <c r="AK676" s="181" t="s">
        <v>90</v>
      </c>
      <c r="AL676" s="107">
        <f>SUM(AK558:AK563,AK147:AK152)</f>
        <v>0</v>
      </c>
      <c r="AM676" s="185">
        <f>SUM(AM558:AM563,AM147:AM152)</f>
        <v>0</v>
      </c>
      <c r="AN676" s="181" t="s">
        <v>90</v>
      </c>
      <c r="AO676" s="107">
        <f>SUM(AN558:AN563,AN147:AN152)</f>
        <v>0</v>
      </c>
      <c r="AP676" s="185">
        <f>SUM(AP558:AP563,AP147:AP152)</f>
        <v>0</v>
      </c>
      <c r="AQ676" s="181" t="s">
        <v>90</v>
      </c>
      <c r="AR676" s="107">
        <f>SUM(AQ558:AQ563,AQ147:AQ152)</f>
        <v>0</v>
      </c>
      <c r="AS676" s="185">
        <f>SUM(AS558:AS563,AS147:AS152)</f>
        <v>0</v>
      </c>
      <c r="AT676" s="181" t="s">
        <v>90</v>
      </c>
      <c r="AU676" s="107">
        <f>SUM(AT558:AT563,AT147:AT152)</f>
        <v>0</v>
      </c>
      <c r="AV676" s="185">
        <f>SUM(AV558:AV563,AV147:AV152)</f>
        <v>0</v>
      </c>
      <c r="AW676" s="181" t="s">
        <v>90</v>
      </c>
      <c r="AX676" s="107">
        <f>SUM(AW558:AW563,AW147:AW152)</f>
        <v>0</v>
      </c>
      <c r="AY676" s="185">
        <f>SUM(AY558:AY563,AY147:AY152)</f>
        <v>0</v>
      </c>
      <c r="BA676" s="196" t="s">
        <v>90</v>
      </c>
      <c r="BB676" s="137">
        <f>SUM(AL676,AI676,AF676,AC676,Z676,W676,T676,Q676,N676,K676,H676,AO676,AR676)</f>
        <v>1754000</v>
      </c>
      <c r="BC676" s="221">
        <f t="shared" si="1476"/>
        <v>5.0273380567152064E-3</v>
      </c>
      <c r="BD676" s="236"/>
      <c r="BF676" s="108" t="s">
        <v>90</v>
      </c>
      <c r="BG676" s="107" t="e">
        <f>BB676+'KY - TA'!BB162+'KY - CRP'!AH98</f>
        <v>#REF!</v>
      </c>
      <c r="BH676" s="221" t="e">
        <f t="shared" si="1473"/>
        <v>#REF!</v>
      </c>
      <c r="BI676" s="108"/>
    </row>
    <row r="677" spans="7:69" ht="45.75">
      <c r="G677" s="181" t="s">
        <v>263</v>
      </c>
      <c r="H677" s="107">
        <f>SUM(G619:G624,G591:G596,G583:G589)</f>
        <v>0</v>
      </c>
      <c r="I677" s="107">
        <f>SUM(I619:I624,I591:I596,I583:I589)</f>
        <v>0</v>
      </c>
      <c r="J677" s="181" t="s">
        <v>263</v>
      </c>
      <c r="K677" s="107">
        <f>SUM(J619:J624,J591:J596,J583:J589)</f>
        <v>0</v>
      </c>
      <c r="L677" s="107">
        <f>SUM(L619:L624,L591:L596,L583:L589)</f>
        <v>0</v>
      </c>
      <c r="M677" s="181" t="s">
        <v>263</v>
      </c>
      <c r="N677" s="107">
        <f>SUM(M619:M624,M591:M596,M583:M589)</f>
        <v>0</v>
      </c>
      <c r="O677" s="107">
        <f>SUM(O619:O624,O591:O596,O583:O589)</f>
        <v>0</v>
      </c>
      <c r="P677" s="181" t="s">
        <v>263</v>
      </c>
      <c r="Q677" s="107">
        <f>SUM(P619:P624,P591:P596,P583:P589)</f>
        <v>0</v>
      </c>
      <c r="R677" s="107">
        <f>SUM(R619:R624,R591:R596,R583:R589)</f>
        <v>0</v>
      </c>
      <c r="S677" s="181" t="s">
        <v>263</v>
      </c>
      <c r="T677" s="107">
        <f>SUM(S619:S624,S591:S596,S583:S589)</f>
        <v>0</v>
      </c>
      <c r="U677" s="107">
        <f>SUM(U619:U624,U591:U596,U583:U589)</f>
        <v>0</v>
      </c>
      <c r="V677" s="181" t="s">
        <v>263</v>
      </c>
      <c r="W677" s="107">
        <f>SUM(V619:V624,V591:V596,V583:V589)</f>
        <v>271695</v>
      </c>
      <c r="X677" s="107">
        <f>SUM(X619:X624,X591:X596,X583:X589)</f>
        <v>271695</v>
      </c>
      <c r="Y677" s="181" t="s">
        <v>263</v>
      </c>
      <c r="Z677" s="107">
        <f>SUM(Y619:Y624,Y591:Y596,Y583:Y589)</f>
        <v>61138</v>
      </c>
      <c r="AA677" s="107">
        <f>SUM(AA619:AA624,AA591:AA596,AA583:AA589)</f>
        <v>61138</v>
      </c>
      <c r="AB677" s="181" t="s">
        <v>263</v>
      </c>
      <c r="AC677" s="107">
        <f>SUM(AB619:AB624,AB591:AB596,AB583:AB589)</f>
        <v>589640</v>
      </c>
      <c r="AD677" s="107">
        <f>SUM(AD619:AD624,AD591:AD596,AD583:AD589)</f>
        <v>440000</v>
      </c>
      <c r="AE677" s="181" t="s">
        <v>263</v>
      </c>
      <c r="AF677" s="107">
        <f>SUM(AE619:AE624,AE591:AE596,AE583:AE589)</f>
        <v>807368</v>
      </c>
      <c r="AG677" s="185">
        <f>SUM(AG619:AG624,AG591:AG596,AG583:AG589)</f>
        <v>808800</v>
      </c>
      <c r="AH677" s="181" t="s">
        <v>263</v>
      </c>
      <c r="AI677" s="107">
        <f>SUM(AH619:AH624,AH591:AH596,AH583:AH589)</f>
        <v>0</v>
      </c>
      <c r="AJ677" s="185">
        <f>SUM(AJ619:AJ624,AJ591:AJ596,AJ583:AJ589)</f>
        <v>0</v>
      </c>
      <c r="AK677" s="181" t="s">
        <v>263</v>
      </c>
      <c r="AL677" s="107">
        <f>SUM(AK619:AK624,AK591:AK596,AK583:AK589)</f>
        <v>4592000</v>
      </c>
      <c r="AM677" s="185">
        <f>SUM(AM619:AM624,AM591:AM596,AM583:AM589)</f>
        <v>0</v>
      </c>
      <c r="AN677" s="181" t="s">
        <v>263</v>
      </c>
      <c r="AO677" s="107">
        <f>SUM(AN619:AN624,AN591:AN596,AN583:AN589)</f>
        <v>0</v>
      </c>
      <c r="AP677" s="185">
        <f>SUM(AP619:AP624,AP591:AP596,AP583:AP589)</f>
        <v>0</v>
      </c>
      <c r="AQ677" s="181" t="s">
        <v>263</v>
      </c>
      <c r="AR677" s="107">
        <f>SUM(AQ619:AQ624,AQ591:AQ596,AQ583:AQ589)</f>
        <v>0</v>
      </c>
      <c r="AS677" s="185">
        <f>SUM(AS619:AS624,AS591:AS596,AS583:AS589)</f>
        <v>0</v>
      </c>
      <c r="AT677" s="181" t="s">
        <v>263</v>
      </c>
      <c r="AU677" s="107">
        <f>SUM(AT619:AT624,AT591:AT596,AT583:AT589)</f>
        <v>0</v>
      </c>
      <c r="AV677" s="185">
        <f>SUM(AV619:AV624,AV591:AV596,AV583:AV589)</f>
        <v>0</v>
      </c>
      <c r="AW677" s="181" t="s">
        <v>263</v>
      </c>
      <c r="AX677" s="107">
        <f>SUM(AW619:AW624,AW591:AW596,AW583:AW589)</f>
        <v>0</v>
      </c>
      <c r="AY677" s="185">
        <f>SUM(AY619:AY624,AY591:AY596,AY583:AY589)</f>
        <v>0</v>
      </c>
      <c r="BA677" s="196" t="s">
        <v>263</v>
      </c>
      <c r="BB677" s="137">
        <f>SUM(AL677,AI677,AF677,AC677,Z677,W677,T677,Q677,N677,K677,H677,AO677,AR677)</f>
        <v>6321841</v>
      </c>
      <c r="BC677" s="221">
        <f t="shared" si="1476"/>
        <v>1.8119744497036783E-2</v>
      </c>
      <c r="BD677" s="236"/>
      <c r="BF677" s="108" t="s">
        <v>263</v>
      </c>
      <c r="BG677" s="107">
        <f>BB677+'KY - TA'!BB163+'KY - CRP'!AH99</f>
        <v>6321841</v>
      </c>
      <c r="BH677" s="221" t="e">
        <f t="shared" si="1473"/>
        <v>#REF!</v>
      </c>
      <c r="BI677" s="108"/>
      <c r="BK677" s="773" t="s">
        <v>168</v>
      </c>
      <c r="BL677" s="181" t="s">
        <v>565</v>
      </c>
      <c r="BM677" s="196" t="s">
        <v>566</v>
      </c>
      <c r="BN677" s="181" t="s">
        <v>567</v>
      </c>
      <c r="BP677" s="1" t="s">
        <v>568</v>
      </c>
      <c r="BQ677" s="1" t="s">
        <v>569</v>
      </c>
    </row>
    <row r="678" spans="7:69">
      <c r="G678" s="181" t="s">
        <v>82</v>
      </c>
      <c r="H678" s="107">
        <f>SUM(G50:G51)</f>
        <v>1010000</v>
      </c>
      <c r="I678" s="107">
        <f>SUM(I50:I51)</f>
        <v>1010000</v>
      </c>
      <c r="J678" s="181" t="s">
        <v>82</v>
      </c>
      <c r="K678" s="107">
        <f>SUM(J50:J51)</f>
        <v>1060500</v>
      </c>
      <c r="L678" s="107">
        <f>SUM(L50:L51)</f>
        <v>1060500</v>
      </c>
      <c r="M678" s="181" t="s">
        <v>82</v>
      </c>
      <c r="N678" s="107">
        <f>SUM(M50:M51)</f>
        <v>1092315</v>
      </c>
      <c r="O678" s="107">
        <f>SUM(O50:O51)</f>
        <v>1092315</v>
      </c>
      <c r="P678" s="181" t="s">
        <v>82</v>
      </c>
      <c r="Q678" s="107">
        <f>SUM(P50:P51)</f>
        <v>1113532</v>
      </c>
      <c r="R678" s="107">
        <f>SUM(R50:R51)</f>
        <v>1113532</v>
      </c>
      <c r="S678" s="181" t="s">
        <v>82</v>
      </c>
      <c r="T678" s="107">
        <f>SUM(S50:S51)</f>
        <v>1146938</v>
      </c>
      <c r="U678" s="107">
        <f>SUM(U50:U51)</f>
        <v>1146938</v>
      </c>
      <c r="V678" s="181" t="s">
        <v>82</v>
      </c>
      <c r="W678" s="107">
        <f>SUM(V50:V51)</f>
        <v>1181346</v>
      </c>
      <c r="X678" s="107">
        <f>SUM(X50:X51)</f>
        <v>1181346</v>
      </c>
      <c r="Y678" s="181" t="s">
        <v>82</v>
      </c>
      <c r="Z678" s="107">
        <f>SUM(Y50:Y51)</f>
        <v>1181346</v>
      </c>
      <c r="AA678" s="107">
        <f>SUM(AA50:AA51)</f>
        <v>1181346</v>
      </c>
      <c r="AB678" s="181" t="s">
        <v>82</v>
      </c>
      <c r="AC678" s="107">
        <f>SUM(AB50:AB51)</f>
        <v>1204973</v>
      </c>
      <c r="AD678" s="107">
        <f>SUM(AD50:AD51)</f>
        <v>1204973</v>
      </c>
      <c r="AE678" s="181" t="s">
        <v>82</v>
      </c>
      <c r="AF678" s="107">
        <f>SUM(AE50:AE51)</f>
        <v>977000</v>
      </c>
      <c r="AG678" s="185">
        <f>SUM(AG50:AG51)</f>
        <v>977000</v>
      </c>
      <c r="AH678" s="181" t="s">
        <v>82</v>
      </c>
      <c r="AI678" s="107">
        <f>SUM(AH50:AH51)</f>
        <v>996540</v>
      </c>
      <c r="AJ678" s="185">
        <f>SUM(AJ50:AJ51)</f>
        <v>996540</v>
      </c>
      <c r="AK678" s="181" t="s">
        <v>82</v>
      </c>
      <c r="AL678" s="107">
        <f>SUM(AK50:AK51)</f>
        <v>673000</v>
      </c>
      <c r="AM678" s="185">
        <f>SUM(AM50:AM51)</f>
        <v>0</v>
      </c>
      <c r="AN678" s="181" t="s">
        <v>82</v>
      </c>
      <c r="AO678" s="107">
        <f>SUM(AN50:AN51)</f>
        <v>686460</v>
      </c>
      <c r="AP678" s="185">
        <f>SUM(AP50:AP51)</f>
        <v>0</v>
      </c>
      <c r="AQ678" s="181" t="s">
        <v>82</v>
      </c>
      <c r="AR678" s="107">
        <f>SUM(AQ50:AQ51)</f>
        <v>700189</v>
      </c>
      <c r="AS678" s="185">
        <f>SUM(AS50:AS51)</f>
        <v>0</v>
      </c>
      <c r="AT678" s="181" t="s">
        <v>82</v>
      </c>
      <c r="AU678" s="107">
        <f>SUM(AT50:AT51)</f>
        <v>0</v>
      </c>
      <c r="AV678" s="185">
        <f>SUM(AV50:AV51)</f>
        <v>0</v>
      </c>
      <c r="AW678" s="181" t="s">
        <v>82</v>
      </c>
      <c r="AX678" s="107">
        <f>SUM(AW50:AW51)</f>
        <v>0</v>
      </c>
      <c r="AY678" s="185">
        <f>SUM(AY50:AY51)</f>
        <v>0</v>
      </c>
      <c r="BA678" s="187" t="s">
        <v>82</v>
      </c>
      <c r="BB678" s="137">
        <f t="shared" si="1472"/>
        <v>13024139</v>
      </c>
      <c r="BC678" s="221">
        <f t="shared" si="1476"/>
        <v>3.7329959892046023E-2</v>
      </c>
      <c r="BD678" s="205"/>
      <c r="BF678" s="108" t="s">
        <v>82</v>
      </c>
      <c r="BG678" s="107">
        <f>BB678+'KY - CRP'!AH100</f>
        <v>13024139</v>
      </c>
      <c r="BH678" s="221" t="e">
        <f t="shared" si="1473"/>
        <v>#REF!</v>
      </c>
      <c r="BI678" s="108"/>
      <c r="BK678" s="192" t="s">
        <v>570</v>
      </c>
      <c r="BL678" s="107" t="e">
        <f>SUM(BG670,BG672,BG673,BG677,BG679,BG681,BN670,BP678,BQ678)</f>
        <v>#REF!</v>
      </c>
      <c r="BM678" s="225" t="e">
        <f>BL678/$BL$681</f>
        <v>#REF!</v>
      </c>
      <c r="BN678" s="107" t="e">
        <f>BL678/BG666</f>
        <v>#REF!</v>
      </c>
      <c r="BO678" s="232" t="s">
        <v>561</v>
      </c>
      <c r="BP678" s="231">
        <f>BG678*0.66666</f>
        <v>8682672.5057399999</v>
      </c>
      <c r="BQ678" s="48" t="e">
        <f>BG676*0.666666</f>
        <v>#REF!</v>
      </c>
    </row>
    <row r="679" spans="7:69">
      <c r="AJ679" s="412"/>
      <c r="AL679" s="48"/>
      <c r="BA679" s="202" t="s">
        <v>571</v>
      </c>
      <c r="BB679" s="207">
        <v>300000</v>
      </c>
      <c r="BC679" s="221">
        <f t="shared" si="1476"/>
        <v>8.598639777734104E-4</v>
      </c>
      <c r="BD679" s="236">
        <f>BB679/BG663</f>
        <v>65.905096660808439</v>
      </c>
      <c r="BF679" s="108" t="s">
        <v>571</v>
      </c>
      <c r="BG679" s="186">
        <f>BB679</f>
        <v>300000</v>
      </c>
      <c r="BH679" s="221" t="e">
        <f t="shared" si="1473"/>
        <v>#REF!</v>
      </c>
      <c r="BI679" s="186">
        <f>BG679/BG663</f>
        <v>65.905096660808439</v>
      </c>
      <c r="BK679" s="230" t="s">
        <v>572</v>
      </c>
      <c r="BL679" s="107">
        <f>SUM(BG674,BN671,BP680,BQ680)</f>
        <v>63891657.166666664</v>
      </c>
      <c r="BM679" s="225" t="e">
        <f t="shared" ref="BM679:BM680" si="1477">BL679/$BL$681</f>
        <v>#REF!</v>
      </c>
      <c r="BN679" s="107">
        <f>BL679/BG661</f>
        <v>920.21801740817023</v>
      </c>
      <c r="BO679" s="232" t="s">
        <v>563</v>
      </c>
      <c r="BP679" s="231">
        <f>BG678/6</f>
        <v>2170689.8333333335</v>
      </c>
      <c r="BQ679" s="48" t="e">
        <f>BG676/6</f>
        <v>#REF!</v>
      </c>
    </row>
    <row r="680" spans="7:69">
      <c r="G680" s="183" t="s">
        <v>148</v>
      </c>
      <c r="H680" s="183" t="s">
        <v>174</v>
      </c>
      <c r="J680" s="183" t="s">
        <v>148</v>
      </c>
      <c r="K680" s="183" t="s">
        <v>174</v>
      </c>
      <c r="M680" s="183" t="s">
        <v>148</v>
      </c>
      <c r="N680" s="183" t="s">
        <v>174</v>
      </c>
      <c r="P680" s="183" t="s">
        <v>148</v>
      </c>
      <c r="Q680" s="183" t="s">
        <v>174</v>
      </c>
      <c r="S680" s="183" t="s">
        <v>148</v>
      </c>
      <c r="T680" s="183" t="s">
        <v>174</v>
      </c>
      <c r="V680" s="183" t="s">
        <v>148</v>
      </c>
      <c r="W680" s="183" t="s">
        <v>174</v>
      </c>
      <c r="Y680" s="183" t="s">
        <v>148</v>
      </c>
      <c r="Z680" s="183" t="s">
        <v>174</v>
      </c>
      <c r="AB680" s="183" t="s">
        <v>148</v>
      </c>
      <c r="AC680" s="183" t="s">
        <v>174</v>
      </c>
      <c r="AE680" s="183" t="s">
        <v>148</v>
      </c>
      <c r="AF680" s="183" t="s">
        <v>174</v>
      </c>
      <c r="AG680" s="412"/>
      <c r="AH680" s="183" t="s">
        <v>148</v>
      </c>
      <c r="AI680" s="183" t="s">
        <v>174</v>
      </c>
      <c r="AK680" s="183" t="s">
        <v>148</v>
      </c>
      <c r="AL680" s="183" t="s">
        <v>174</v>
      </c>
      <c r="AN680" s="183" t="s">
        <v>148</v>
      </c>
      <c r="AO680" s="183" t="s">
        <v>174</v>
      </c>
      <c r="AQ680" s="183" t="s">
        <v>148</v>
      </c>
      <c r="AR680" s="183" t="s">
        <v>174</v>
      </c>
      <c r="AT680" s="183" t="s">
        <v>148</v>
      </c>
      <c r="AU680" s="183" t="s">
        <v>174</v>
      </c>
      <c r="AW680" s="183" t="s">
        <v>148</v>
      </c>
      <c r="AX680" s="183" t="s">
        <v>174</v>
      </c>
      <c r="BA680" s="203" t="s">
        <v>573</v>
      </c>
      <c r="BB680" s="208">
        <v>2172014</v>
      </c>
      <c r="BC680" s="222">
        <f t="shared" si="1476"/>
        <v>6.2254553260651206E-3</v>
      </c>
      <c r="BD680" s="236">
        <f>BB680/BG664</f>
        <v>117.89046895353886</v>
      </c>
      <c r="BF680" s="108" t="s">
        <v>573</v>
      </c>
      <c r="BG680" s="186">
        <f>BB680+'KY - TA'!BB164</f>
        <v>2452014</v>
      </c>
      <c r="BH680" s="221" t="e">
        <f t="shared" si="1473"/>
        <v>#REF!</v>
      </c>
      <c r="BI680" s="186">
        <f>BG680/BG664</f>
        <v>133.08803734259661</v>
      </c>
      <c r="BK680" s="230" t="s">
        <v>574</v>
      </c>
      <c r="BL680" s="107" t="e">
        <f>SUM(BG675,BG680,BN672,BP679,BQ679)</f>
        <v>#REF!</v>
      </c>
      <c r="BM680" s="225" t="e">
        <f t="shared" si="1477"/>
        <v>#REF!</v>
      </c>
      <c r="BN680" s="107" t="e">
        <f>BL680/BG662</f>
        <v>#REF!</v>
      </c>
      <c r="BO680" s="232" t="s">
        <v>562</v>
      </c>
      <c r="BP680" s="231">
        <v>2125400.5</v>
      </c>
      <c r="BQ680" s="48">
        <v>319237.66666666669</v>
      </c>
    </row>
    <row r="681" spans="7:69">
      <c r="G681" s="181" t="s">
        <v>215</v>
      </c>
      <c r="H681" s="184">
        <f>I670/H659</f>
        <v>0.99768957473582975</v>
      </c>
      <c r="J681" s="181" t="s">
        <v>215</v>
      </c>
      <c r="K681" s="184">
        <f>L670/K659</f>
        <v>0.94763038296311819</v>
      </c>
      <c r="M681" s="181" t="s">
        <v>215</v>
      </c>
      <c r="N681" s="184">
        <f>O670/N659</f>
        <v>0.92198537680419901</v>
      </c>
      <c r="P681" s="181" t="s">
        <v>215</v>
      </c>
      <c r="Q681" s="184">
        <f>R670/Q659</f>
        <v>0.94733403164940944</v>
      </c>
      <c r="S681" s="181" t="s">
        <v>215</v>
      </c>
      <c r="T681" s="184">
        <f>U670/T659</f>
        <v>1</v>
      </c>
      <c r="V681" s="181" t="s">
        <v>215</v>
      </c>
      <c r="W681" s="184">
        <f>X670/W659</f>
        <v>1</v>
      </c>
      <c r="Y681" s="181" t="s">
        <v>215</v>
      </c>
      <c r="Z681" s="184">
        <f>AA670/Z659</f>
        <v>0.95093629343629349</v>
      </c>
      <c r="AB681" s="181" t="s">
        <v>215</v>
      </c>
      <c r="AC681" s="184">
        <f>AD670/AC659</f>
        <v>0.2359359461972953</v>
      </c>
      <c r="AE681" s="181" t="s">
        <v>215</v>
      </c>
      <c r="AF681" s="184">
        <f>AG670/AF659</f>
        <v>6.3410525994886002E-2</v>
      </c>
      <c r="AG681" s="412"/>
      <c r="AH681" s="181" t="s">
        <v>215</v>
      </c>
      <c r="AI681" s="184">
        <f>AJ670/AI659</f>
        <v>0.43494802725906795</v>
      </c>
      <c r="AK681" s="181" t="s">
        <v>215</v>
      </c>
      <c r="AL681" s="184">
        <f>AM670/AL659</f>
        <v>0</v>
      </c>
      <c r="AN681" s="181" t="s">
        <v>215</v>
      </c>
      <c r="AO681" s="184">
        <f>AP670/AO659</f>
        <v>0</v>
      </c>
      <c r="AQ681" s="181" t="s">
        <v>215</v>
      </c>
      <c r="AR681" s="184">
        <f>AS670/AR659</f>
        <v>0</v>
      </c>
      <c r="AT681" s="181" t="s">
        <v>215</v>
      </c>
      <c r="AU681" s="184" t="e">
        <f>AV670/AU659</f>
        <v>#DIV/0!</v>
      </c>
      <c r="AW681" s="181" t="s">
        <v>215</v>
      </c>
      <c r="AX681" s="184" t="e">
        <f>AY670/AX659</f>
        <v>#DIV/0!</v>
      </c>
      <c r="BA681" s="198" t="s">
        <v>171</v>
      </c>
      <c r="BB681" s="138">
        <f>SUM(BB670:BB680)</f>
        <v>348892392</v>
      </c>
      <c r="BC681" s="223">
        <f>SUM(BC670:BC680)</f>
        <v>0.99999999999999989</v>
      </c>
      <c r="BD681" s="205"/>
      <c r="BF681" s="218" t="s">
        <v>575</v>
      </c>
      <c r="BG681" s="219">
        <f>'KY - TA'!BB165</f>
        <v>1455334</v>
      </c>
      <c r="BH681" s="222" t="e">
        <f t="shared" si="1473"/>
        <v>#REF!</v>
      </c>
      <c r="BI681" s="186">
        <f>BG681/BG665</f>
        <v>94.001679369590491</v>
      </c>
      <c r="BK681" s="230" t="s">
        <v>564</v>
      </c>
      <c r="BL681" s="107" t="e">
        <f>SUM(BL678:BL680)</f>
        <v>#REF!</v>
      </c>
      <c r="BM681" s="225" t="e">
        <f>SUM(BM678:BM680)</f>
        <v>#REF!</v>
      </c>
      <c r="BN681" s="107" t="e">
        <f>(BL681)/(BG666+BG662+BG661)</f>
        <v>#REF!</v>
      </c>
    </row>
    <row r="682" spans="7:69">
      <c r="G682" s="181" t="s">
        <v>259</v>
      </c>
      <c r="H682" s="184">
        <f>I671/H660</f>
        <v>1.0084441223339919</v>
      </c>
      <c r="J682" s="181" t="s">
        <v>259</v>
      </c>
      <c r="K682" s="184">
        <f>L671/K660</f>
        <v>1</v>
      </c>
      <c r="M682" s="181" t="s">
        <v>259</v>
      </c>
      <c r="N682" s="184">
        <f>O671/N660</f>
        <v>1</v>
      </c>
      <c r="P682" s="181" t="s">
        <v>259</v>
      </c>
      <c r="Q682" s="184">
        <f>R671/Q660</f>
        <v>1</v>
      </c>
      <c r="S682" s="181" t="s">
        <v>259</v>
      </c>
      <c r="T682" s="184">
        <f>U671/T660</f>
        <v>0.76014100830596876</v>
      </c>
      <c r="V682" s="181" t="s">
        <v>259</v>
      </c>
      <c r="W682" s="184" t="e">
        <f>X671/W660</f>
        <v>#DIV/0!</v>
      </c>
      <c r="Y682" s="181" t="s">
        <v>259</v>
      </c>
      <c r="Z682" s="184">
        <f>AA671/Z660</f>
        <v>1</v>
      </c>
      <c r="AB682" s="181" t="s">
        <v>259</v>
      </c>
      <c r="AC682" s="184">
        <f>AD671/AC660</f>
        <v>0.13267687819110138</v>
      </c>
      <c r="AE682" s="181" t="s">
        <v>259</v>
      </c>
      <c r="AF682" s="184">
        <f t="shared" ref="AF682:AF689" si="1478">AG671/AF660</f>
        <v>8.0644555459565032E-2</v>
      </c>
      <c r="AH682" s="181" t="s">
        <v>259</v>
      </c>
      <c r="AI682" s="184">
        <f>AJ671/AI660</f>
        <v>0.54847174897014694</v>
      </c>
      <c r="AK682" s="181" t="s">
        <v>259</v>
      </c>
      <c r="AL682" s="184">
        <f>AM671/AL660</f>
        <v>0</v>
      </c>
      <c r="AN682" s="181" t="s">
        <v>259</v>
      </c>
      <c r="AO682" s="184" t="e">
        <f>AP671/AO660</f>
        <v>#DIV/0!</v>
      </c>
      <c r="AQ682" s="181" t="s">
        <v>259</v>
      </c>
      <c r="AR682" s="184" t="e">
        <f>AS671/AR660</f>
        <v>#DIV/0!</v>
      </c>
      <c r="AT682" s="181" t="s">
        <v>259</v>
      </c>
      <c r="AU682" s="184" t="e">
        <f>AV671/AU660</f>
        <v>#DIV/0!</v>
      </c>
      <c r="AW682" s="181" t="s">
        <v>259</v>
      </c>
      <c r="AX682" s="184" t="e">
        <f>AY671/AX660</f>
        <v>#DIV/0!</v>
      </c>
      <c r="BA682" s="199" t="s">
        <v>173</v>
      </c>
      <c r="BB682" s="200">
        <f>SUM(BB670:BB677,BB679:BB680)</f>
        <v>335868253</v>
      </c>
      <c r="BF682" s="108" t="s">
        <v>171</v>
      </c>
      <c r="BG682" s="137" t="e">
        <f>SUM(BG670:BG681)</f>
        <v>#REF!</v>
      </c>
      <c r="BH682" s="184" t="e">
        <f>SUM(BH670:BH681)</f>
        <v>#REF!</v>
      </c>
      <c r="BI682" s="401"/>
    </row>
    <row r="683" spans="7:69">
      <c r="G683" s="181" t="s">
        <v>255</v>
      </c>
      <c r="H683" s="184" t="e">
        <f t="shared" ref="H683" si="1479">I672/H661</f>
        <v>#DIV/0!</v>
      </c>
      <c r="J683" s="181" t="s">
        <v>255</v>
      </c>
      <c r="K683" s="184" t="e">
        <f t="shared" ref="K683" si="1480">L672/K661</f>
        <v>#DIV/0!</v>
      </c>
      <c r="M683" s="181" t="s">
        <v>255</v>
      </c>
      <c r="N683" s="184">
        <f t="shared" ref="N683" si="1481">O672/N661</f>
        <v>1</v>
      </c>
      <c r="P683" s="181" t="s">
        <v>255</v>
      </c>
      <c r="Q683" s="184">
        <f t="shared" ref="Q683" si="1482">R672/Q661</f>
        <v>1</v>
      </c>
      <c r="S683" s="181" t="s">
        <v>255</v>
      </c>
      <c r="T683" s="184" t="e">
        <f t="shared" ref="T683" si="1483">U672/T661</f>
        <v>#DIV/0!</v>
      </c>
      <c r="V683" s="181" t="s">
        <v>255</v>
      </c>
      <c r="W683" s="184">
        <f t="shared" ref="W683" si="1484">X672/W661</f>
        <v>0.89901346854945741</v>
      </c>
      <c r="Y683" s="181" t="s">
        <v>255</v>
      </c>
      <c r="Z683" s="184" t="e">
        <f t="shared" ref="Z683" si="1485">AA672/Z661</f>
        <v>#DIV/0!</v>
      </c>
      <c r="AB683" s="181" t="s">
        <v>255</v>
      </c>
      <c r="AC683" s="184">
        <f t="shared" ref="AC683:AC689" si="1486">AD672/AC661</f>
        <v>0</v>
      </c>
      <c r="AE683" s="181" t="s">
        <v>255</v>
      </c>
      <c r="AF683" s="184">
        <f t="shared" si="1478"/>
        <v>0.67769474337959046</v>
      </c>
      <c r="AH683" s="181" t="s">
        <v>255</v>
      </c>
      <c r="AI683" s="184">
        <f t="shared" ref="AI682:AI689" si="1487">AJ672/AI661</f>
        <v>0</v>
      </c>
      <c r="AK683" s="181" t="s">
        <v>255</v>
      </c>
      <c r="AL683" s="184">
        <f t="shared" ref="AL683:AL689" si="1488">AM672/AL661</f>
        <v>0</v>
      </c>
      <c r="AN683" s="181" t="s">
        <v>255</v>
      </c>
      <c r="AO683" s="184">
        <f t="shared" ref="AO683:AO684" si="1489">AP672/AO661</f>
        <v>0</v>
      </c>
      <c r="AQ683" s="181" t="s">
        <v>255</v>
      </c>
      <c r="AR683" s="184">
        <f t="shared" ref="AR683:AR684" si="1490">AS672/AR661</f>
        <v>0</v>
      </c>
      <c r="AT683" s="181" t="s">
        <v>255</v>
      </c>
      <c r="AU683" s="184" t="e">
        <f t="shared" ref="AU683:AU684" si="1491">AV672/AU661</f>
        <v>#DIV/0!</v>
      </c>
      <c r="AW683" s="181" t="s">
        <v>255</v>
      </c>
      <c r="AX683" s="184" t="e">
        <f t="shared" ref="AX683:AX684" si="1492">AY672/AX661</f>
        <v>#DIV/0!</v>
      </c>
      <c r="BF683" s="108" t="s">
        <v>173</v>
      </c>
      <c r="BG683" s="107" t="e">
        <f>BG682-BG678</f>
        <v>#REF!</v>
      </c>
    </row>
    <row r="684" spans="7:69">
      <c r="G684" s="181" t="s">
        <v>260</v>
      </c>
      <c r="H684" s="184">
        <f>I673/H662</f>
        <v>1</v>
      </c>
      <c r="J684" s="181" t="s">
        <v>260</v>
      </c>
      <c r="K684" s="184" t="e">
        <f>L673/K662</f>
        <v>#DIV/0!</v>
      </c>
      <c r="M684" s="181" t="s">
        <v>260</v>
      </c>
      <c r="N684" s="184">
        <f>O673/N662</f>
        <v>1</v>
      </c>
      <c r="P684" s="181" t="s">
        <v>260</v>
      </c>
      <c r="Q684" s="184" t="e">
        <f>R673/Q662</f>
        <v>#DIV/0!</v>
      </c>
      <c r="S684" s="181" t="s">
        <v>260</v>
      </c>
      <c r="T684" s="184" t="e">
        <f>U673/T662</f>
        <v>#DIV/0!</v>
      </c>
      <c r="V684" s="181" t="s">
        <v>260</v>
      </c>
      <c r="W684" s="184" t="e">
        <f>X673/W662</f>
        <v>#DIV/0!</v>
      </c>
      <c r="Y684" s="181" t="s">
        <v>260</v>
      </c>
      <c r="Z684" s="184" t="e">
        <f>AA673/Z662</f>
        <v>#DIV/0!</v>
      </c>
      <c r="AB684" s="181" t="s">
        <v>260</v>
      </c>
      <c r="AC684" s="184" t="e">
        <f>AD673/AC662</f>
        <v>#DIV/0!</v>
      </c>
      <c r="AE684" s="181" t="s">
        <v>260</v>
      </c>
      <c r="AF684" s="184" t="e">
        <f t="shared" si="1478"/>
        <v>#DIV/0!</v>
      </c>
      <c r="AH684" s="181" t="s">
        <v>260</v>
      </c>
      <c r="AI684" s="184" t="e">
        <f t="shared" si="1487"/>
        <v>#DIV/0!</v>
      </c>
      <c r="AK684" s="181" t="s">
        <v>260</v>
      </c>
      <c r="AL684" s="184">
        <f t="shared" si="1488"/>
        <v>0</v>
      </c>
      <c r="AN684" s="181" t="s">
        <v>260</v>
      </c>
      <c r="AO684" s="184" t="e">
        <f t="shared" si="1489"/>
        <v>#DIV/0!</v>
      </c>
      <c r="AQ684" s="181" t="s">
        <v>260</v>
      </c>
      <c r="AR684" s="184" t="e">
        <f t="shared" si="1490"/>
        <v>#DIV/0!</v>
      </c>
      <c r="AT684" s="181" t="s">
        <v>260</v>
      </c>
      <c r="AU684" s="184" t="e">
        <f t="shared" si="1491"/>
        <v>#DIV/0!</v>
      </c>
      <c r="AW684" s="181" t="s">
        <v>260</v>
      </c>
      <c r="AX684" s="184" t="e">
        <f t="shared" si="1492"/>
        <v>#DIV/0!</v>
      </c>
    </row>
    <row r="685" spans="7:69">
      <c r="G685" s="181" t="s">
        <v>261</v>
      </c>
      <c r="H685" s="184">
        <f t="shared" ref="H685:H689" si="1493">I674/H663</f>
        <v>1</v>
      </c>
      <c r="J685" s="181" t="s">
        <v>261</v>
      </c>
      <c r="K685" s="184">
        <f t="shared" ref="K685:K689" si="1494">L674/K663</f>
        <v>1</v>
      </c>
      <c r="M685" s="181" t="s">
        <v>261</v>
      </c>
      <c r="N685" s="184">
        <f t="shared" ref="N685:N689" si="1495">O674/N663</f>
        <v>0.86240000000000006</v>
      </c>
      <c r="P685" s="181" t="s">
        <v>261</v>
      </c>
      <c r="Q685" s="184">
        <f t="shared" ref="Q685:Q689" si="1496">R674/Q663</f>
        <v>1</v>
      </c>
      <c r="S685" s="181" t="s">
        <v>261</v>
      </c>
      <c r="T685" s="184">
        <f t="shared" ref="T685:T689" si="1497">U674/T663</f>
        <v>0.34874633669814392</v>
      </c>
      <c r="V685" s="181" t="s">
        <v>261</v>
      </c>
      <c r="W685" s="184">
        <f t="shared" ref="W685:W689" si="1498">X674/W663</f>
        <v>0.97194008037997803</v>
      </c>
      <c r="Y685" s="181" t="s">
        <v>261</v>
      </c>
      <c r="Z685" s="184">
        <f t="shared" ref="Z685:Z689" si="1499">AA674/Z663</f>
        <v>1</v>
      </c>
      <c r="AB685" s="181" t="s">
        <v>261</v>
      </c>
      <c r="AC685" s="184">
        <f t="shared" si="1486"/>
        <v>0.73335020169040399</v>
      </c>
      <c r="AE685" s="181" t="s">
        <v>261</v>
      </c>
      <c r="AF685" s="184">
        <f>AG674/AF663</f>
        <v>6.0688039251008852E-2</v>
      </c>
      <c r="AH685" s="181" t="s">
        <v>261</v>
      </c>
      <c r="AI685" s="184">
        <f>AJ674/AI663</f>
        <v>0.83888711054027043</v>
      </c>
      <c r="AK685" s="181" t="s">
        <v>261</v>
      </c>
      <c r="AL685" s="184">
        <f>AM674/AL663</f>
        <v>0</v>
      </c>
      <c r="AN685" s="181" t="s">
        <v>261</v>
      </c>
      <c r="AO685" s="184">
        <f>AP674/AO663</f>
        <v>0</v>
      </c>
      <c r="AQ685" s="181" t="s">
        <v>261</v>
      </c>
      <c r="AR685" s="184" t="e">
        <f>AS674/AR663</f>
        <v>#DIV/0!</v>
      </c>
      <c r="AT685" s="181" t="s">
        <v>261</v>
      </c>
      <c r="AU685" s="184" t="e">
        <f>AV674/AU663</f>
        <v>#DIV/0!</v>
      </c>
      <c r="AW685" s="181" t="s">
        <v>261</v>
      </c>
      <c r="AX685" s="184" t="e">
        <f>AY674/AX663</f>
        <v>#DIV/0!</v>
      </c>
    </row>
    <row r="686" spans="7:69">
      <c r="G686" s="181" t="s">
        <v>262</v>
      </c>
      <c r="H686" s="184" t="e">
        <f t="shared" si="1493"/>
        <v>#DIV/0!</v>
      </c>
      <c r="J686" s="181" t="s">
        <v>262</v>
      </c>
      <c r="K686" s="184" t="e">
        <f t="shared" si="1494"/>
        <v>#DIV/0!</v>
      </c>
      <c r="M686" s="181" t="s">
        <v>262</v>
      </c>
      <c r="N686" s="184" t="e">
        <f t="shared" si="1495"/>
        <v>#DIV/0!</v>
      </c>
      <c r="P686" s="181" t="s">
        <v>262</v>
      </c>
      <c r="Q686" s="184" t="e">
        <f t="shared" si="1496"/>
        <v>#DIV/0!</v>
      </c>
      <c r="S686" s="181" t="s">
        <v>262</v>
      </c>
      <c r="T686" s="184">
        <f t="shared" si="1497"/>
        <v>1</v>
      </c>
      <c r="V686" s="181" t="s">
        <v>262</v>
      </c>
      <c r="W686" s="184" t="e">
        <f t="shared" si="1498"/>
        <v>#DIV/0!</v>
      </c>
      <c r="Y686" s="181" t="s">
        <v>262</v>
      </c>
      <c r="Z686" s="184" t="e">
        <f t="shared" si="1499"/>
        <v>#DIV/0!</v>
      </c>
      <c r="AB686" s="181" t="s">
        <v>262</v>
      </c>
      <c r="AC686" s="184" t="e">
        <f t="shared" si="1486"/>
        <v>#DIV/0!</v>
      </c>
      <c r="AE686" s="181" t="s">
        <v>262</v>
      </c>
      <c r="AF686" s="184" t="e">
        <f t="shared" si="1478"/>
        <v>#DIV/0!</v>
      </c>
      <c r="AH686" s="181" t="s">
        <v>262</v>
      </c>
      <c r="AI686" s="184" t="e">
        <f t="shared" si="1487"/>
        <v>#DIV/0!</v>
      </c>
      <c r="AK686" s="181" t="s">
        <v>262</v>
      </c>
      <c r="AL686" s="184" t="e">
        <f t="shared" si="1488"/>
        <v>#DIV/0!</v>
      </c>
      <c r="AN686" s="181" t="s">
        <v>262</v>
      </c>
      <c r="AO686" s="184" t="e">
        <f t="shared" ref="AO686:AO689" si="1500">AP675/AO664</f>
        <v>#DIV/0!</v>
      </c>
      <c r="AQ686" s="181" t="s">
        <v>262</v>
      </c>
      <c r="AR686" s="184" t="e">
        <f t="shared" ref="AR686:AR689" si="1501">AS675/AR664</f>
        <v>#DIV/0!</v>
      </c>
      <c r="AT686" s="181" t="s">
        <v>262</v>
      </c>
      <c r="AU686" s="184" t="e">
        <f t="shared" ref="AU686:AU689" si="1502">AV675/AU664</f>
        <v>#DIV/0!</v>
      </c>
      <c r="AW686" s="181" t="s">
        <v>262</v>
      </c>
      <c r="AX686" s="184" t="e">
        <f t="shared" ref="AX686:AX689" si="1503">AY675/AX664</f>
        <v>#DIV/0!</v>
      </c>
    </row>
    <row r="687" spans="7:69">
      <c r="G687" s="181" t="s">
        <v>90</v>
      </c>
      <c r="H687" s="184">
        <f t="shared" si="1493"/>
        <v>1</v>
      </c>
      <c r="J687" s="181" t="s">
        <v>90</v>
      </c>
      <c r="K687" s="184">
        <f t="shared" si="1494"/>
        <v>1</v>
      </c>
      <c r="M687" s="181" t="s">
        <v>90</v>
      </c>
      <c r="N687" s="184" t="e">
        <f t="shared" si="1495"/>
        <v>#DIV/0!</v>
      </c>
      <c r="P687" s="181" t="s">
        <v>90</v>
      </c>
      <c r="Q687" s="184">
        <f t="shared" si="1496"/>
        <v>1</v>
      </c>
      <c r="S687" s="181" t="s">
        <v>90</v>
      </c>
      <c r="T687" s="184" t="e">
        <f t="shared" si="1497"/>
        <v>#DIV/0!</v>
      </c>
      <c r="V687" s="181" t="s">
        <v>90</v>
      </c>
      <c r="W687" s="184" t="e">
        <f t="shared" si="1498"/>
        <v>#DIV/0!</v>
      </c>
      <c r="Y687" s="181" t="s">
        <v>90</v>
      </c>
      <c r="Z687" s="184" t="e">
        <f t="shared" si="1499"/>
        <v>#DIV/0!</v>
      </c>
      <c r="AB687" s="181" t="s">
        <v>90</v>
      </c>
      <c r="AC687" s="184" t="e">
        <f t="shared" si="1486"/>
        <v>#DIV/0!</v>
      </c>
      <c r="AE687" s="181" t="s">
        <v>90</v>
      </c>
      <c r="AF687" s="184" t="e">
        <f>AG676/AF665</f>
        <v>#DIV/0!</v>
      </c>
      <c r="AH687" s="181" t="s">
        <v>90</v>
      </c>
      <c r="AI687" s="184" t="e">
        <f t="shared" si="1487"/>
        <v>#DIV/0!</v>
      </c>
      <c r="AK687" s="181" t="s">
        <v>90</v>
      </c>
      <c r="AL687" s="184" t="e">
        <f t="shared" si="1488"/>
        <v>#DIV/0!</v>
      </c>
      <c r="AN687" s="181" t="s">
        <v>90</v>
      </c>
      <c r="AO687" s="184" t="e">
        <f t="shared" si="1500"/>
        <v>#DIV/0!</v>
      </c>
      <c r="AQ687" s="181" t="s">
        <v>90</v>
      </c>
      <c r="AR687" s="184" t="e">
        <f t="shared" si="1501"/>
        <v>#DIV/0!</v>
      </c>
      <c r="AT687" s="181" t="s">
        <v>90</v>
      </c>
      <c r="AU687" s="184" t="e">
        <f t="shared" si="1502"/>
        <v>#DIV/0!</v>
      </c>
      <c r="AW687" s="181" t="s">
        <v>90</v>
      </c>
      <c r="AX687" s="184" t="e">
        <f t="shared" si="1503"/>
        <v>#DIV/0!</v>
      </c>
    </row>
    <row r="688" spans="7:69" ht="30.75">
      <c r="G688" s="181" t="s">
        <v>263</v>
      </c>
      <c r="H688" s="184" t="e">
        <f t="shared" si="1493"/>
        <v>#DIV/0!</v>
      </c>
      <c r="J688" s="181" t="s">
        <v>263</v>
      </c>
      <c r="K688" s="184" t="e">
        <f t="shared" si="1494"/>
        <v>#DIV/0!</v>
      </c>
      <c r="M688" s="181" t="s">
        <v>263</v>
      </c>
      <c r="N688" s="184" t="e">
        <f t="shared" si="1495"/>
        <v>#DIV/0!</v>
      </c>
      <c r="P688" s="181" t="s">
        <v>263</v>
      </c>
      <c r="Q688" s="184" t="e">
        <f t="shared" si="1496"/>
        <v>#DIV/0!</v>
      </c>
      <c r="S688" s="181" t="s">
        <v>263</v>
      </c>
      <c r="T688" s="184" t="e">
        <f t="shared" si="1497"/>
        <v>#DIV/0!</v>
      </c>
      <c r="V688" s="181" t="s">
        <v>263</v>
      </c>
      <c r="W688" s="184">
        <f t="shared" si="1498"/>
        <v>1</v>
      </c>
      <c r="Y688" s="181" t="s">
        <v>263</v>
      </c>
      <c r="Z688" s="184">
        <f t="shared" si="1499"/>
        <v>1</v>
      </c>
      <c r="AB688" s="181" t="s">
        <v>263</v>
      </c>
      <c r="AC688" s="184">
        <f t="shared" si="1486"/>
        <v>8.1263454642433411E-2</v>
      </c>
      <c r="AE688" s="181" t="s">
        <v>263</v>
      </c>
      <c r="AF688" s="184">
        <f>AG677/AF666</f>
        <v>1.064815790028016</v>
      </c>
      <c r="AH688" s="181" t="s">
        <v>263</v>
      </c>
      <c r="AI688" s="184">
        <f t="shared" si="1487"/>
        <v>0</v>
      </c>
      <c r="AK688" s="181" t="s">
        <v>263</v>
      </c>
      <c r="AL688" s="184">
        <f t="shared" si="1488"/>
        <v>0</v>
      </c>
      <c r="AN688" s="181" t="s">
        <v>263</v>
      </c>
      <c r="AO688" s="184" t="e">
        <f t="shared" si="1500"/>
        <v>#DIV/0!</v>
      </c>
      <c r="AQ688" s="181" t="s">
        <v>263</v>
      </c>
      <c r="AR688" s="184" t="e">
        <f t="shared" si="1501"/>
        <v>#DIV/0!</v>
      </c>
      <c r="AT688" s="181" t="s">
        <v>263</v>
      </c>
      <c r="AU688" s="184" t="e">
        <f t="shared" si="1502"/>
        <v>#DIV/0!</v>
      </c>
      <c r="AW688" s="181" t="s">
        <v>263</v>
      </c>
      <c r="AX688" s="184" t="e">
        <f t="shared" si="1503"/>
        <v>#DIV/0!</v>
      </c>
    </row>
    <row r="689" spans="7:60">
      <c r="G689" s="181" t="s">
        <v>82</v>
      </c>
      <c r="H689" s="184">
        <f t="shared" si="1493"/>
        <v>1</v>
      </c>
      <c r="J689" s="181" t="s">
        <v>82</v>
      </c>
      <c r="K689" s="184">
        <f t="shared" si="1494"/>
        <v>1</v>
      </c>
      <c r="M689" s="181" t="s">
        <v>82</v>
      </c>
      <c r="N689" s="184">
        <f t="shared" si="1495"/>
        <v>1</v>
      </c>
      <c r="P689" s="181" t="s">
        <v>82</v>
      </c>
      <c r="Q689" s="184">
        <f t="shared" si="1496"/>
        <v>1</v>
      </c>
      <c r="S689" s="181" t="s">
        <v>82</v>
      </c>
      <c r="T689" s="184">
        <f t="shared" si="1497"/>
        <v>1</v>
      </c>
      <c r="V689" s="181" t="s">
        <v>82</v>
      </c>
      <c r="W689" s="184">
        <f t="shared" si="1498"/>
        <v>1</v>
      </c>
      <c r="Y689" s="181" t="s">
        <v>82</v>
      </c>
      <c r="Z689" s="184">
        <f t="shared" si="1499"/>
        <v>1</v>
      </c>
      <c r="AB689" s="181" t="s">
        <v>82</v>
      </c>
      <c r="AC689" s="184">
        <f t="shared" si="1486"/>
        <v>1</v>
      </c>
      <c r="AE689" s="181" t="s">
        <v>82</v>
      </c>
      <c r="AF689" s="184">
        <f t="shared" si="1478"/>
        <v>1</v>
      </c>
      <c r="AH689" s="181" t="s">
        <v>82</v>
      </c>
      <c r="AI689" s="184">
        <f t="shared" si="1487"/>
        <v>1</v>
      </c>
      <c r="AK689" s="181" t="s">
        <v>82</v>
      </c>
      <c r="AL689" s="184">
        <f t="shared" si="1488"/>
        <v>0</v>
      </c>
      <c r="AN689" s="181" t="s">
        <v>82</v>
      </c>
      <c r="AO689" s="184">
        <f t="shared" si="1500"/>
        <v>0</v>
      </c>
      <c r="AQ689" s="181" t="s">
        <v>82</v>
      </c>
      <c r="AR689" s="184">
        <f t="shared" si="1501"/>
        <v>0</v>
      </c>
      <c r="AT689" s="181" t="s">
        <v>82</v>
      </c>
      <c r="AU689" s="184" t="e">
        <f t="shared" si="1502"/>
        <v>#DIV/0!</v>
      </c>
      <c r="AW689" s="181" t="s">
        <v>82</v>
      </c>
      <c r="AX689" s="184" t="e">
        <f t="shared" si="1503"/>
        <v>#DIV/0!</v>
      </c>
    </row>
    <row r="691" spans="7:60" s="1" customFormat="1" ht="45.75">
      <c r="G691" s="187" t="s">
        <v>177</v>
      </c>
      <c r="H691" s="188" t="s">
        <v>178</v>
      </c>
      <c r="I691" s="188" t="s">
        <v>179</v>
      </c>
      <c r="J691" s="187" t="s">
        <v>177</v>
      </c>
      <c r="K691" s="188" t="s">
        <v>178</v>
      </c>
      <c r="L691" s="188" t="s">
        <v>179</v>
      </c>
      <c r="M691" s="187" t="s">
        <v>177</v>
      </c>
      <c r="N691" s="188" t="s">
        <v>178</v>
      </c>
      <c r="O691" s="188" t="s">
        <v>179</v>
      </c>
      <c r="P691" s="187" t="s">
        <v>177</v>
      </c>
      <c r="Q691" s="188" t="s">
        <v>178</v>
      </c>
      <c r="R691" s="188" t="s">
        <v>179</v>
      </c>
      <c r="S691" s="187" t="s">
        <v>177</v>
      </c>
      <c r="T691" s="188" t="s">
        <v>178</v>
      </c>
      <c r="U691" s="188" t="s">
        <v>179</v>
      </c>
      <c r="V691" s="187" t="s">
        <v>177</v>
      </c>
      <c r="W691" s="188" t="s">
        <v>178</v>
      </c>
      <c r="X691" s="188" t="s">
        <v>179</v>
      </c>
      <c r="Y691" s="187" t="s">
        <v>177</v>
      </c>
      <c r="Z691" s="188" t="s">
        <v>178</v>
      </c>
      <c r="AA691" s="188" t="s">
        <v>179</v>
      </c>
      <c r="AB691" s="187" t="s">
        <v>177</v>
      </c>
      <c r="AC691" s="188" t="s">
        <v>178</v>
      </c>
      <c r="AD691" s="188" t="s">
        <v>179</v>
      </c>
      <c r="AE691" s="187" t="s">
        <v>177</v>
      </c>
      <c r="AF691" s="188" t="s">
        <v>178</v>
      </c>
      <c r="AG691" s="188" t="s">
        <v>179</v>
      </c>
      <c r="AH691" s="187" t="s">
        <v>177</v>
      </c>
      <c r="AI691" s="188" t="s">
        <v>178</v>
      </c>
      <c r="AJ691" s="188" t="s">
        <v>179</v>
      </c>
      <c r="AK691" s="187" t="s">
        <v>177</v>
      </c>
      <c r="AL691" s="188" t="s">
        <v>178</v>
      </c>
      <c r="AM691" s="189" t="s">
        <v>179</v>
      </c>
      <c r="AN691" s="187" t="s">
        <v>177</v>
      </c>
      <c r="AO691" s="188" t="s">
        <v>178</v>
      </c>
      <c r="AP691" s="189" t="s">
        <v>179</v>
      </c>
      <c r="AQ691" s="187" t="s">
        <v>177</v>
      </c>
      <c r="AR691" s="188" t="s">
        <v>178</v>
      </c>
      <c r="AS691" s="189" t="s">
        <v>179</v>
      </c>
      <c r="AT691" s="187" t="s">
        <v>177</v>
      </c>
      <c r="AU691" s="188" t="s">
        <v>178</v>
      </c>
      <c r="AV691" s="189" t="s">
        <v>179</v>
      </c>
      <c r="AW691" s="187" t="s">
        <v>177</v>
      </c>
      <c r="AX691" s="188" t="s">
        <v>178</v>
      </c>
      <c r="AY691" s="189" t="s">
        <v>179</v>
      </c>
      <c r="BA691" s="181" t="s">
        <v>177</v>
      </c>
      <c r="BB691" s="181" t="s">
        <v>576</v>
      </c>
      <c r="BC691" s="181" t="s">
        <v>577</v>
      </c>
      <c r="BF691" s="181" t="s">
        <v>177</v>
      </c>
      <c r="BG691" s="181" t="s">
        <v>578</v>
      </c>
      <c r="BH691" s="181" t="s">
        <v>179</v>
      </c>
    </row>
    <row r="692" spans="7:60">
      <c r="G692" s="190" t="s">
        <v>181</v>
      </c>
      <c r="H692" s="48">
        <f>SUM(G60:G65,G74:G79,G81:G86,G95:G100,G492:G497,G506:G511,G542:G547)</f>
        <v>8291977</v>
      </c>
      <c r="I692" s="134">
        <f>H692/$H$697</f>
        <v>0.51787656528969539</v>
      </c>
      <c r="J692" s="190" t="s">
        <v>181</v>
      </c>
      <c r="K692" s="48">
        <f>SUM(J60:J65,J133:J138,J478:J483)</f>
        <v>1290715</v>
      </c>
      <c r="L692" s="134">
        <f>K692/$K$697</f>
        <v>0.12980735191654449</v>
      </c>
      <c r="M692" s="190" t="s">
        <v>181</v>
      </c>
      <c r="N692" s="48">
        <f>SUM(M74:M79,M95:M100,M116:M121,M478:M483,M492:M497)</f>
        <v>15356000</v>
      </c>
      <c r="O692" s="134">
        <f>N692/$N$697</f>
        <v>0.66955458225872211</v>
      </c>
      <c r="P692" s="190" t="s">
        <v>181</v>
      </c>
      <c r="Q692" s="48">
        <f>SUM(P198:P203,P478:P483,P506:P511)</f>
        <v>2404308</v>
      </c>
      <c r="R692" s="134">
        <f>Q692/$Q$697</f>
        <v>0.22825271857928037</v>
      </c>
      <c r="S692" s="190" t="s">
        <v>181</v>
      </c>
      <c r="T692" s="48">
        <f>SUM(S6:S12,S60:S65,S109:S114,S320:S325,S412:S417,S462:S462,S556:S556)</f>
        <v>4623806</v>
      </c>
      <c r="U692" s="134">
        <f>T692/$T$697</f>
        <v>0.59293292780354012</v>
      </c>
      <c r="V692" s="190" t="s">
        <v>181</v>
      </c>
      <c r="W692" s="48">
        <f>SUM(V320:V325,V412:V417,V478:V483)</f>
        <v>2519700</v>
      </c>
      <c r="X692" s="134">
        <f>W692/$W$697</f>
        <v>0.20142283807392858</v>
      </c>
      <c r="Y692" s="190" t="s">
        <v>181</v>
      </c>
      <c r="Z692" s="48">
        <f>SUM(Y116:Y121,Y184:Y189,Y198:Y203,Y320:Y325,Y478:Y483)</f>
        <v>11222000</v>
      </c>
      <c r="AA692" s="134">
        <f>Z692/$Z$697</f>
        <v>0.65940835639969853</v>
      </c>
      <c r="AB692" s="190" t="s">
        <v>181</v>
      </c>
      <c r="AC692" s="48">
        <f>SUM(AB53:AB58,AB95:AB100,AB102:AB107,AB320:AB325,AB348:AB353,AB355:AB360,AB362:AB367,AB376:AB381,AB383:AB388,AB412:AB417,AB448:AB453,AB492:AB497)-AB325</f>
        <v>1977089</v>
      </c>
      <c r="AD692" s="134">
        <f>AC692/$AC$697</f>
        <v>0.10663209935830537</v>
      </c>
      <c r="AE692" s="190" t="s">
        <v>181</v>
      </c>
      <c r="AF692" s="48">
        <f>SUM(AE74:AE79,AE95:AE100,AE116:AE121,AE355:AE360,AE362:AE367,AE492:AE497,AE369:AE374,AE348:AE353,AE198:AE203,AE154:AE159)</f>
        <v>1610000</v>
      </c>
      <c r="AG692" s="134">
        <f>AF692/$AF$697</f>
        <v>0.12514411004970941</v>
      </c>
      <c r="AH692" s="190" t="s">
        <v>181</v>
      </c>
      <c r="AI692" s="48">
        <f>SUM(AH74:AH79,AH95:AH100,AH116:AH121,AH355:AH360,AH362:AH367,AH492:AH497,AH369:AH374,AH348:AH353,AH198:AH203,AH154:AH159)</f>
        <v>42895569</v>
      </c>
      <c r="AJ692" s="134">
        <f>AI692/$AI$697</f>
        <v>0.48803460156402917</v>
      </c>
      <c r="AK692" s="190" t="s">
        <v>181</v>
      </c>
      <c r="AL692" s="48">
        <f>SUM(AK74:AK79,AK95:AK100,AK116:AK121,AK355:AK360,AK362:AK367,AK492:AK497,AK369:AK374,AK348:AK353,AK198:AK203,AK154:AK159)</f>
        <v>5838733</v>
      </c>
      <c r="AM692" s="209">
        <f>AL692/$AL$697</f>
        <v>7.9462915007212143E-2</v>
      </c>
      <c r="AN692" s="190" t="s">
        <v>181</v>
      </c>
      <c r="AO692" s="48">
        <f>SUM(AN74:AN79,AN95:AN100,AN116:AN121,AN355:AN360,AN362:AN367,AN492:AN497,AN369:AN374,AN348:AN353,AN198:AN203,AN154:AN159)</f>
        <v>39163822</v>
      </c>
      <c r="AP692" s="209">
        <f>AO692/$AL$697</f>
        <v>0.53300458488915059</v>
      </c>
      <c r="AQ692" s="190" t="s">
        <v>181</v>
      </c>
      <c r="AR692" s="48">
        <f>SUM(AQ74:AQ79,AQ95:AQ100,AQ116:AQ121,AQ355:AQ360,AQ362:AQ367,AQ492:AQ497,AQ369:AQ374,AQ348:AQ353,AQ198:AQ203,AQ154:AQ159)</f>
        <v>6908889</v>
      </c>
      <c r="AS692" s="209">
        <f>AR692/$AL$697</f>
        <v>9.4027327401554908E-2</v>
      </c>
      <c r="AT692" s="190" t="s">
        <v>181</v>
      </c>
      <c r="AU692" s="48">
        <f>SUM(AT74:AT79,AT95:AT100,AT116:AT121,AT355:AT360,AT362:AT367,AT492:AT497,AT369:AT374,AT348:AT353,AT198:AT203,AT154:AT159)</f>
        <v>0</v>
      </c>
      <c r="AV692" s="209">
        <f>AU692/$AL$697</f>
        <v>0</v>
      </c>
      <c r="AW692" s="190" t="s">
        <v>181</v>
      </c>
      <c r="AX692" s="48">
        <f>SUM(AW74:AW79,AW95:AW100,AW116:AW121,AW355:AW360,AW362:AW367,AW492:AW497,AW369:AW374,AW348:AW353,AW198:AW203,AW154:AW159)</f>
        <v>0</v>
      </c>
      <c r="AY692" s="209">
        <f>AX692/$AL$697</f>
        <v>0</v>
      </c>
      <c r="BA692" s="108" t="s">
        <v>181</v>
      </c>
      <c r="BB692" s="107">
        <f>SUM(H692,K692,N692,Q692,T692,W692,Z692,AC692,AF692,AI692,AL692,AO692,AR692)</f>
        <v>144102608</v>
      </c>
      <c r="BC692" s="184">
        <f>BB692/$BB$697</f>
        <v>0.41289093692458395</v>
      </c>
      <c r="BD692" s="134"/>
      <c r="BF692" s="108" t="s">
        <v>181</v>
      </c>
      <c r="BG692" s="107">
        <f>BB692+'KY - TA'!BB179+'KY - CRP'!AH114</f>
        <v>144102608</v>
      </c>
      <c r="BH692" s="184" t="e">
        <f>BG692/$BG$697</f>
        <v>#REF!</v>
      </c>
    </row>
    <row r="693" spans="7:60">
      <c r="G693" s="190" t="s">
        <v>182</v>
      </c>
      <c r="H693" s="48">
        <f>SUM(G53:G58,G102:G107,G161:G166,G191:G196,G499:G504)</f>
        <v>4210000</v>
      </c>
      <c r="I693" s="134">
        <f t="shared" ref="I693:I696" si="1504">H693/$H$697</f>
        <v>0.26293612969134111</v>
      </c>
      <c r="J693" s="190" t="s">
        <v>182</v>
      </c>
      <c r="K693" s="48">
        <f>SUM(J161:J166,J191:J196,J433:J439)</f>
        <v>4909104</v>
      </c>
      <c r="L693" s="134">
        <f t="shared" ref="L693:L696" si="1505">K693/$K$697</f>
        <v>0.49370913836355534</v>
      </c>
      <c r="M693" s="190" t="s">
        <v>182</v>
      </c>
      <c r="N693" s="48">
        <f>SUM(M35:M41,M154:M159,M161:M166,M191:M196)</f>
        <v>5577411</v>
      </c>
      <c r="O693" s="134">
        <f t="shared" ref="O693:O696" si="1506">N693/$N$697</f>
        <v>0.24318709899649657</v>
      </c>
      <c r="P693" s="190" t="s">
        <v>182</v>
      </c>
      <c r="Q693" s="48">
        <f>SUM(P43:P48,P102:P107,P161:P166,P191:P196,P208:P213,P433:P439)</f>
        <v>3606659</v>
      </c>
      <c r="R693" s="134">
        <f t="shared" ref="R693:R696" si="1507">Q693/$Q$697</f>
        <v>0.34239778004250238</v>
      </c>
      <c r="S693" s="190" t="s">
        <v>182</v>
      </c>
      <c r="T693" s="48">
        <f>SUM(S102:S107,S191:S196,S426:S431,S433:S439)</f>
        <v>930450</v>
      </c>
      <c r="U693" s="134">
        <f t="shared" ref="U693:U696" si="1508">T693/$T$697</f>
        <v>0.11931608780186798</v>
      </c>
      <c r="V693" s="190" t="s">
        <v>182</v>
      </c>
      <c r="W693" s="48">
        <f>SUM(V43:V48,V35:V41,V191:V196,V433:V439,V583:V589)</f>
        <v>7968459</v>
      </c>
      <c r="X693" s="134">
        <f t="shared" ref="X693:X695" si="1509">W693/$W$697</f>
        <v>0.63699235101628726</v>
      </c>
      <c r="Y693" s="190" t="s">
        <v>182</v>
      </c>
      <c r="Z693" s="48">
        <f>SUM(Y208:Y213,Y306:Y311,Y313:Y318,Y341:Y346,Y426:Y431)</f>
        <v>1713172</v>
      </c>
      <c r="AA693" s="134">
        <f t="shared" ref="AA693:AA696" si="1510">Z693/$Z$697</f>
        <v>0.1006665418597384</v>
      </c>
      <c r="AB693" s="190" t="s">
        <v>182</v>
      </c>
      <c r="AC693" s="48">
        <f>SUM(AB154:AB159,AB208:AB213,AB229:AB234,AB404:AB410,AB583:AB589)</f>
        <v>7009799</v>
      </c>
      <c r="AD693" s="134">
        <f t="shared" ref="AD693:AD696" si="1511">AC693/$AC$697</f>
        <v>0.37806572362182461</v>
      </c>
      <c r="AE693" s="190" t="s">
        <v>182</v>
      </c>
      <c r="AF693" s="48">
        <f>SUM(AE43:AE48,AE229:AE234,AE390:AE395,AE583:AE589,AE448:AE453,AE426:AE431,AE412:AE417,AE404:AE410,AE383:AE388,AE376:AE381,AE397:AE402,AE341:AE346,AE320:AE325,AE102:AE107,AE53:AE58)</f>
        <v>4048800</v>
      </c>
      <c r="AG693" s="134">
        <f t="shared" ref="AG693:AG696" si="1512">AF693/$AF$697</f>
        <v>0.31471023153370403</v>
      </c>
      <c r="AH693" s="190" t="s">
        <v>182</v>
      </c>
      <c r="AI693" s="48">
        <f>SUM(AH43:AH48,AH229:AH234,AH390:AH395,AH583:AH589,AH448:AH453,AH426:AH431,AH412:AH417,AH404:AH410,AH383:AH388,AH376:AH381,AH397:AH402,AH341:AH346,AH320:AH325,AH102:AH107,AH53:AH58)</f>
        <v>39669304</v>
      </c>
      <c r="AJ693" s="134">
        <f t="shared" ref="AJ693:AJ696" si="1513">AI693/$AI$697</f>
        <v>0.45132850369608918</v>
      </c>
      <c r="AK693" s="190" t="s">
        <v>182</v>
      </c>
      <c r="AL693" s="48">
        <f>SUM(AK43:AK48,AK229:AK234,AK390:AK395,AK583:AK589,AK448:AK453,AK426:AK431,AK412:AK417,AK404:AK410,AK383:AK388,AK376:AK381,AK397:AK402,AK341:AK346,AK320:AK325,AK102:AK107,AK53:AK58)</f>
        <v>49790814</v>
      </c>
      <c r="AM693" s="209">
        <f t="shared" ref="AM693:AM696" si="1514">AL693/$AL$697</f>
        <v>0.67763386697454886</v>
      </c>
      <c r="AN693" s="190" t="s">
        <v>182</v>
      </c>
      <c r="AO693" s="48">
        <f>SUM(AN43:AN48,AN229:AN234,AN390:AN395,AN583:AN589,AN448:AN453,AN426:AN431,AN412:AN417,AN404:AN410,AN383:AN388,AN376:AN381,AN397:AN402,AN341:AN346,AN320:AN325,AN102:AN107,AN53:AN58)</f>
        <v>3752063</v>
      </c>
      <c r="AP693" s="209">
        <f t="shared" ref="AP693:AP696" si="1515">AO693/$AL$697</f>
        <v>5.1064137248732801E-2</v>
      </c>
      <c r="AQ693" s="190" t="s">
        <v>182</v>
      </c>
      <c r="AR693" s="48">
        <f>SUM(AQ43:AQ48,AQ229:AQ234,AQ390:AQ395,AQ583:AQ589,AQ448:AQ453,AQ426:AQ431,AQ412:AQ417,AQ404:AQ410,AQ383:AQ388,AQ376:AQ381,AQ397:AQ402,AQ341:AQ346,AQ320:AQ325,AQ102:AQ107,AQ53:AQ58)</f>
        <v>2003125</v>
      </c>
      <c r="AS693" s="209">
        <f t="shared" ref="AS693:AS696" si="1516">AR693/$AL$697</f>
        <v>2.7261762376156237E-2</v>
      </c>
      <c r="AT693" s="190" t="s">
        <v>182</v>
      </c>
      <c r="AU693" s="48">
        <f>SUM(AT43:AT48,AT229:AT234,AT390:AT395,AT583:AT589,AT448:AT453,AT426:AT431,AT412:AT417,AT404:AT410,AT383:AT388,AT376:AT381,AT397:AT402,AT341:AT346,AT320:AT325,AT102:AT107,AT53:AT58)</f>
        <v>0</v>
      </c>
      <c r="AV693" s="209">
        <f t="shared" ref="AV693:AV696" si="1517">AU693/$AL$697</f>
        <v>0</v>
      </c>
      <c r="AW693" s="190" t="s">
        <v>182</v>
      </c>
      <c r="AX693" s="48">
        <f>SUM(AW43:AW48,AW229:AW234,AW390:AW395,AW583:AW589,AW448:AW453,AW426:AW431,AW412:AW417,AW404:AW410,AW383:AW388,AW376:AW381,AW397:AW402,AW341:AW346,AW320:AW325,AW102:AW107,AW53:AW58)</f>
        <v>0</v>
      </c>
      <c r="AY693" s="209">
        <f t="shared" ref="AY693:AY696" si="1518">AX693/$AL$697</f>
        <v>0</v>
      </c>
      <c r="BA693" s="108" t="s">
        <v>182</v>
      </c>
      <c r="BB693" s="107">
        <f t="shared" ref="BB693:BB696" si="1519">SUM(H693,K693,N693,Q693,T693,W693,Z693,AC693,AF693,AI693,AL693,AO693,AR693)</f>
        <v>135189160</v>
      </c>
      <c r="BC693" s="184">
        <f t="shared" ref="BC693:BC696" si="1520">BB693/$BB$697</f>
        <v>0.38735162193905254</v>
      </c>
      <c r="BD693" s="134"/>
      <c r="BF693" s="108" t="s">
        <v>182</v>
      </c>
      <c r="BG693" s="107">
        <f>BB693+'KY - TA'!BB180+'KY - CRP'!AH115</f>
        <v>138715138</v>
      </c>
      <c r="BH693" s="184" t="e">
        <f t="shared" ref="BH693:BH696" si="1521">BG693/$BG$697</f>
        <v>#REF!</v>
      </c>
    </row>
    <row r="694" spans="7:60">
      <c r="G694" s="190" t="s">
        <v>183</v>
      </c>
      <c r="H694" s="48">
        <f>SUM(G170:G175,G215:G220,G222:G227,G327:G332,G441:G446,G455:G460,G471:G476,G528:G533)</f>
        <v>2025516</v>
      </c>
      <c r="I694" s="134">
        <f t="shared" si="1504"/>
        <v>0.12650388068120819</v>
      </c>
      <c r="J694" s="190" t="s">
        <v>183</v>
      </c>
      <c r="K694" s="48">
        <f>SUM(J67:J72,J88:J93,J236:J241,J535:J540)</f>
        <v>786193</v>
      </c>
      <c r="L694" s="134">
        <f t="shared" si="1505"/>
        <v>7.9067517945730761E-2</v>
      </c>
      <c r="M694" s="190" t="s">
        <v>183</v>
      </c>
      <c r="N694" s="48">
        <f>SUM(M88:M93,M419:M424,M455:M460,M464:M469,M528:M533)</f>
        <v>788924</v>
      </c>
      <c r="O694" s="134">
        <f t="shared" si="1506"/>
        <v>3.4398780883946344E-2</v>
      </c>
      <c r="P694" s="190" t="s">
        <v>183</v>
      </c>
      <c r="Q694" s="48">
        <f>SUM(P170:P175,P215:P220,P222:P227,P327:P332,P513:P519)</f>
        <v>2405353</v>
      </c>
      <c r="R694" s="134">
        <f t="shared" si="1507"/>
        <v>0.22835192554066608</v>
      </c>
      <c r="S694" s="190" t="s">
        <v>183</v>
      </c>
      <c r="T694" s="48">
        <f>SUM(S67:S72,S140:S145,S419:S424,S485:S490)</f>
        <v>777000</v>
      </c>
      <c r="U694" s="134">
        <f t="shared" si="1508"/>
        <v>9.9638454749907485E-2</v>
      </c>
      <c r="V694" s="190" t="s">
        <v>183</v>
      </c>
      <c r="W694" s="48">
        <f>SUM(V535:V540)</f>
        <v>520000</v>
      </c>
      <c r="X694" s="134">
        <f t="shared" si="1509"/>
        <v>4.1568391395183105E-2</v>
      </c>
      <c r="Y694" s="190" t="s">
        <v>183</v>
      </c>
      <c r="Z694" s="48">
        <f>SUM(Y140:Y145,Y250:Y255,Y292:Y297,Y299:Y304,Y485:Y490,Y591:Y596,Y619:Y624)</f>
        <v>2581768</v>
      </c>
      <c r="AA694" s="134">
        <f t="shared" si="1510"/>
        <v>0.15170552428135242</v>
      </c>
      <c r="AB694" s="190" t="s">
        <v>183</v>
      </c>
      <c r="AC694" s="48">
        <f>SUM(AB14:AB19,AB21:AB26,AB123:AB128,AB177:AB182,AB236:AB241,AB243:AB248,AB257:AB262,AB264:AB269,AB271:AB276,AB292:AB297,AB299:AB304,AB327:AB332,AB334:AB339,AB419:AB424,AB426:AB431,AB485:AB490,AB513:AB519,AB591:AB596,AB619:AB624)-(AB596-AD596)-(AB213-AD213)</f>
        <v>8029357</v>
      </c>
      <c r="AD694" s="134">
        <f t="shared" si="1511"/>
        <v>0.43305445197828968</v>
      </c>
      <c r="AE694" s="190" t="s">
        <v>183</v>
      </c>
      <c r="AF694" s="48">
        <f>SUM(AE28:AE33,AE243:AE248,AE334:AE339,AE485:AE490,AE513:AE519,AE619:AE624,AE575:AE581,AE419:AE424,AE299:AE304,AE292:AE297,AE285:AE290,AE278:AE283,AE271:AE276,AE264:AE269,AE257:AE262,AE250:AE255,AE236:AE241,AE140:AE145,AE123:AE128,AE21:AE26,AE14:AE19)</f>
        <v>5509368</v>
      </c>
      <c r="AG694" s="134">
        <f t="shared" si="1512"/>
        <v>0.42823910266853882</v>
      </c>
      <c r="AH694" s="190" t="s">
        <v>183</v>
      </c>
      <c r="AI694" s="48">
        <f>SUM(AH28:AH33,AH243:AH248,AH334:AH339,AH485:AH490,AH513:AH519,AH619:AH624,AH575:AH581,AH419:AH424,AH299:AH304,AH292:AH297,AH285:AH290,AH278:AH283,AH271:AH276,AH264:AH269,AH257:AH262,AH250:AH255,AH236:AH241,AH140:AH145,AH123:AH128,AH21:AH26,AH14:AH19)</f>
        <v>3983111</v>
      </c>
      <c r="AJ694" s="134">
        <f t="shared" si="1513"/>
        <v>4.5316941474078637E-2</v>
      </c>
      <c r="AK694" s="190" t="s">
        <v>183</v>
      </c>
      <c r="AL694" s="48">
        <f>SUM(AK28:AK33,AK243:AK248,AK334:AK339,AK485:AK490,AK513:AK519,AK619:AK624,AK575:AK581,AK419:AK424,AK299:AK304,AK292:AK297,AK285:AK290,AK278:AK283,AK271:AK276,AK264:AK269,AK257:AK262,AK250:AK255,AK236:AK241,AK140:AK145,AK123:AK128,AK21:AK26,AK14:AK19)</f>
        <v>15824911</v>
      </c>
      <c r="AM694" s="209">
        <f t="shared" si="1514"/>
        <v>0.21537096452084664</v>
      </c>
      <c r="AN694" s="190" t="s">
        <v>183</v>
      </c>
      <c r="AO694" s="48">
        <f>SUM(AN28:AN33,AN243:AN248,AN334:AN339,AN485:AN490,AN513:AN519,AN619:AN624,AN575:AN581,AN419:AN424,AN299:AN304,AN292:AN297,AN285:AN290,AN278:AN283,AN271:AN276,AN264:AN269,AN257:AN262,AN250:AN255,AN236:AN241,AN140:AN145,AN123:AN128,AN21:AN26,AN14:AN19)</f>
        <v>1608000</v>
      </c>
      <c r="AP694" s="209">
        <f t="shared" si="1515"/>
        <v>2.188426278982052E-2</v>
      </c>
      <c r="AQ694" s="190" t="s">
        <v>183</v>
      </c>
      <c r="AR694" s="48">
        <f>SUM(AQ28:AQ33,AQ243:AQ248,AQ334:AQ339,AQ485:AQ490,AQ513:AQ519,AQ619:AQ624,AQ575:AQ581,AQ419:AQ424,AQ299:AQ304,AQ292:AQ297,AQ285:AQ290,AQ278:AQ283,AQ271:AQ276,AQ264:AQ269,AQ257:AQ262,AQ250:AQ255,AQ236:AQ241,AQ140:AQ145,AQ123:AQ128,AQ21:AQ26,AQ14:AQ19)</f>
        <v>3959000</v>
      </c>
      <c r="AS694" s="209">
        <f t="shared" si="1516"/>
        <v>5.3880470388619053E-2</v>
      </c>
      <c r="AT694" s="190" t="s">
        <v>183</v>
      </c>
      <c r="AU694" s="48">
        <f>SUM(AT28:AT33,AT243:AT248,AT334:AT339,AT485:AT490,AT513:AT519,AT619:AT624,AT575:AT581,AT419:AT424,AT299:AT304,AT292:AT297,AT285:AT290,AT278:AT283,AT271:AT276,AT264:AT269,AT257:AT262,AT250:AT255,AT236:AT241,AT140:AT145,AT123:AT128,AT21:AT26,AT14:AT19)</f>
        <v>0</v>
      </c>
      <c r="AV694" s="209">
        <f t="shared" si="1517"/>
        <v>0</v>
      </c>
      <c r="AW694" s="190" t="s">
        <v>183</v>
      </c>
      <c r="AX694" s="48">
        <f>SUM(AW28:AW33,AW243:AW248,AW334:AW339,AW485:AW490,AW513:AW519,AW619:AW624,AW575:AW581,AW419:AW424,AW299:AW304,AW292:AW297,AW285:AW290,AW278:AW283,AW271:AW276,AW264:AW269,AW257:AW262,AW250:AW255,AW236:AW241,AW140:AW145,AW123:AW128,AW21:AW26,AW14:AW19)</f>
        <v>0</v>
      </c>
      <c r="AY694" s="209">
        <f t="shared" si="1518"/>
        <v>0</v>
      </c>
      <c r="BA694" s="108" t="s">
        <v>183</v>
      </c>
      <c r="BB694" s="107">
        <f t="shared" si="1519"/>
        <v>48798501</v>
      </c>
      <c r="BC694" s="184">
        <f t="shared" si="1520"/>
        <v>0.13982022308996134</v>
      </c>
      <c r="BD694" s="134"/>
      <c r="BF694" s="108" t="s">
        <v>183</v>
      </c>
      <c r="BG694" s="107" t="e">
        <f>BB694+'KY - TA'!BB181+'KY - CRP'!AH116</f>
        <v>#REF!</v>
      </c>
      <c r="BH694" s="184" t="e">
        <f t="shared" si="1521"/>
        <v>#REF!</v>
      </c>
    </row>
    <row r="695" spans="7:60">
      <c r="G695" s="190" t="s">
        <v>184</v>
      </c>
      <c r="H695" s="48">
        <f>SUM(G147:G152)</f>
        <v>354000</v>
      </c>
      <c r="I695" s="134">
        <f t="shared" si="1504"/>
        <v>2.2109118743642457E-2</v>
      </c>
      <c r="J695" s="190" t="s">
        <v>184</v>
      </c>
      <c r="K695" s="48">
        <f>SUM(J168:J168,J549:J554,J558:J563)</f>
        <v>1776800</v>
      </c>
      <c r="L695" s="134">
        <f t="shared" si="1505"/>
        <v>0.17869297473517878</v>
      </c>
      <c r="M695" s="190" t="s">
        <v>184</v>
      </c>
      <c r="O695" s="134">
        <f t="shared" si="1506"/>
        <v>0</v>
      </c>
      <c r="P695" s="190" t="s">
        <v>184</v>
      </c>
      <c r="Q695" s="48">
        <f>SUM(P549:P554,P558:P563)</f>
        <v>883683</v>
      </c>
      <c r="R695" s="134">
        <f t="shared" si="1507"/>
        <v>8.3892349529384014E-2</v>
      </c>
      <c r="S695" s="190" t="s">
        <v>184</v>
      </c>
      <c r="U695" s="134">
        <f t="shared" si="1508"/>
        <v>0</v>
      </c>
      <c r="V695" s="190" t="s">
        <v>184</v>
      </c>
      <c r="X695" s="134">
        <f t="shared" si="1509"/>
        <v>0</v>
      </c>
      <c r="Y695" s="190" t="s">
        <v>184</v>
      </c>
      <c r="AA695" s="134">
        <f t="shared" si="1510"/>
        <v>0</v>
      </c>
      <c r="AB695" s="190" t="s">
        <v>184</v>
      </c>
      <c r="AD695" s="134">
        <f t="shared" si="1511"/>
        <v>0</v>
      </c>
      <c r="AE695" s="190" t="s">
        <v>184</v>
      </c>
      <c r="AF695" s="48">
        <f>SUM(AE565:AE565,AE567:AE573)</f>
        <v>400000</v>
      </c>
      <c r="AG695" s="134">
        <f t="shared" si="1512"/>
        <v>3.1091704360176251E-2</v>
      </c>
      <c r="AH695" s="190" t="s">
        <v>184</v>
      </c>
      <c r="AI695">
        <f>SUM(AH565:AH565,AH567:AH573)</f>
        <v>0</v>
      </c>
      <c r="AJ695" s="134">
        <f t="shared" si="1513"/>
        <v>0</v>
      </c>
      <c r="AK695" s="190" t="s">
        <v>184</v>
      </c>
      <c r="AL695">
        <f>SUM(AK565:AK565,AK567:AK573)</f>
        <v>1000000</v>
      </c>
      <c r="AM695" s="209">
        <f t="shared" si="1514"/>
        <v>1.3609616162823706E-2</v>
      </c>
      <c r="AN695" s="190" t="s">
        <v>184</v>
      </c>
      <c r="AO695">
        <f>SUM(AN565:AN565,AN567:AN573)</f>
        <v>0</v>
      </c>
      <c r="AP695" s="209">
        <f t="shared" si="1515"/>
        <v>0</v>
      </c>
      <c r="AQ695" s="190" t="s">
        <v>184</v>
      </c>
      <c r="AR695">
        <f>SUM(AQ565:AQ565,AQ567:AQ573)</f>
        <v>0</v>
      </c>
      <c r="AS695" s="209">
        <f t="shared" si="1516"/>
        <v>0</v>
      </c>
      <c r="AT695" s="190" t="s">
        <v>184</v>
      </c>
      <c r="AU695">
        <f>SUM(AT565:AT565,AT567:AT573)</f>
        <v>0</v>
      </c>
      <c r="AV695" s="209">
        <f t="shared" si="1517"/>
        <v>0</v>
      </c>
      <c r="AW695" s="190" t="s">
        <v>184</v>
      </c>
      <c r="AX695" s="48">
        <f>SUM(AW565:AW565,AW567:AW573)</f>
        <v>0</v>
      </c>
      <c r="AY695" s="209">
        <f t="shared" si="1518"/>
        <v>0</v>
      </c>
      <c r="BA695" s="108" t="s">
        <v>184</v>
      </c>
      <c r="BB695" s="107">
        <f>SUM(H695,K695,N695,Q695,T695,W695,Z695,AC695,AF695,AI695,AL695,AO695,AR695)</f>
        <v>4414483</v>
      </c>
      <c r="BC695" s="184">
        <f t="shared" si="1520"/>
        <v>1.2648626192161965E-2</v>
      </c>
      <c r="BD695" s="134"/>
      <c r="BF695" s="108" t="s">
        <v>184</v>
      </c>
      <c r="BG695" s="107">
        <f>BB695+'KY - TA'!BB182+'KY - CRP'!AH117</f>
        <v>4616369</v>
      </c>
      <c r="BH695" s="184" t="e">
        <f t="shared" si="1521"/>
        <v>#REF!</v>
      </c>
    </row>
    <row r="696" spans="7:60">
      <c r="G696" s="192" t="s">
        <v>43</v>
      </c>
      <c r="H696" s="194">
        <f>SUM(G50:G51,G130:G131)</f>
        <v>1130000</v>
      </c>
      <c r="I696" s="134">
        <f t="shared" si="1504"/>
        <v>7.0574305594112929E-2</v>
      </c>
      <c r="J696" s="192" t="s">
        <v>43</v>
      </c>
      <c r="K696" s="194">
        <f>SUM(J50:J51,J130:J131)</f>
        <v>1180500</v>
      </c>
      <c r="L696" s="134">
        <f t="shared" si="1505"/>
        <v>0.11872301703899063</v>
      </c>
      <c r="M696" s="192" t="s">
        <v>43</v>
      </c>
      <c r="N696" s="194">
        <f>SUM(M50:M51,M130:M131)</f>
        <v>1212315</v>
      </c>
      <c r="O696" s="134">
        <f t="shared" si="1506"/>
        <v>5.2859537860835026E-2</v>
      </c>
      <c r="P696" s="192" t="s">
        <v>43</v>
      </c>
      <c r="Q696" s="194">
        <f>SUM(P50:P51,P130:P131)</f>
        <v>1233532</v>
      </c>
      <c r="R696" s="134">
        <f t="shared" si="1507"/>
        <v>0.11710522630816721</v>
      </c>
      <c r="S696" s="192" t="s">
        <v>43</v>
      </c>
      <c r="T696" s="194">
        <f>SUM(S50:S51,S130:S131,S205:S206)</f>
        <v>1466938</v>
      </c>
      <c r="U696" s="134">
        <f t="shared" si="1508"/>
        <v>0.18811252964468439</v>
      </c>
      <c r="V696" s="192" t="s">
        <v>43</v>
      </c>
      <c r="W696" s="194">
        <f>SUM(V50:V51,V130:V131,V205:V206)</f>
        <v>1501346</v>
      </c>
      <c r="X696" s="134">
        <f>W696/$W$697</f>
        <v>0.1200164195146011</v>
      </c>
      <c r="Y696" s="192" t="s">
        <v>43</v>
      </c>
      <c r="Z696" s="194">
        <f>SUM(Y50:Y51,Y130:Y131,Y205:Y206)</f>
        <v>1501346</v>
      </c>
      <c r="AA696" s="134">
        <f t="shared" si="1510"/>
        <v>8.8219577459210635E-2</v>
      </c>
      <c r="AB696" s="192" t="s">
        <v>43</v>
      </c>
      <c r="AC696" s="194">
        <f>SUM(AB50:AB51,AB130:AB131,AB205:AB206)</f>
        <v>1524973</v>
      </c>
      <c r="AD696" s="134">
        <f t="shared" si="1511"/>
        <v>8.224772504158033E-2</v>
      </c>
      <c r="AE696" s="192" t="s">
        <v>43</v>
      </c>
      <c r="AF696" s="194">
        <f>SUM(AE50:AE51,AE130:AE131,AE205:AE206)</f>
        <v>1297000</v>
      </c>
      <c r="AG696" s="134">
        <f t="shared" si="1512"/>
        <v>0.1008148513878715</v>
      </c>
      <c r="AH696" s="192" t="s">
        <v>43</v>
      </c>
      <c r="AI696" s="194">
        <f>SUM(AH50:AH51,AH130:AH131,AH205:AH206)</f>
        <v>1346540</v>
      </c>
      <c r="AJ696" s="134">
        <f t="shared" si="1513"/>
        <v>1.5319953265802998E-2</v>
      </c>
      <c r="AK696" s="192" t="s">
        <v>43</v>
      </c>
      <c r="AL696" s="194">
        <f>SUM(AK50:AK51,AK130:AK131,AK205:AK206)</f>
        <v>1023000</v>
      </c>
      <c r="AM696" s="209">
        <f t="shared" si="1514"/>
        <v>1.392263733456865E-2</v>
      </c>
      <c r="AN696" s="192" t="s">
        <v>43</v>
      </c>
      <c r="AO696" s="194">
        <f>SUM(AN50:AN51,AN130:AN131,AN205:AN206)</f>
        <v>1036460</v>
      </c>
      <c r="AP696" s="209">
        <f t="shared" si="1515"/>
        <v>1.4105822768120259E-2</v>
      </c>
      <c r="AQ696" s="192" t="s">
        <v>43</v>
      </c>
      <c r="AR696" s="194">
        <f>SUM(AQ50:AQ51,AQ130:AQ131,AQ205:AQ206)</f>
        <v>1050189</v>
      </c>
      <c r="AS696" s="209">
        <f t="shared" si="1516"/>
        <v>1.4292669188419664E-2</v>
      </c>
      <c r="AT696" s="192" t="s">
        <v>43</v>
      </c>
      <c r="AU696" s="194">
        <f>SUM(AT50:AT51,AT130:AT131,AT205:AT206)</f>
        <v>0</v>
      </c>
      <c r="AV696" s="209">
        <f t="shared" si="1517"/>
        <v>0</v>
      </c>
      <c r="AW696" s="192" t="s">
        <v>43</v>
      </c>
      <c r="AX696" s="194">
        <f>SUM(AW50:AW51,AW130:AW131,AW205:AW206)</f>
        <v>0</v>
      </c>
      <c r="AY696" s="209">
        <f t="shared" si="1518"/>
        <v>0</v>
      </c>
      <c r="BA696" s="108" t="s">
        <v>43</v>
      </c>
      <c r="BB696" s="107">
        <f t="shared" si="1519"/>
        <v>16504139</v>
      </c>
      <c r="BC696" s="184">
        <f t="shared" si="1520"/>
        <v>4.7288591854240183E-2</v>
      </c>
      <c r="BD696" s="134"/>
      <c r="BF696" s="218" t="s">
        <v>43</v>
      </c>
      <c r="BG696" s="197">
        <f>BB696+'KY - TA'!BB183+'KY - CRP'!AH118</f>
        <v>16504139</v>
      </c>
      <c r="BH696" s="214" t="e">
        <f t="shared" si="1521"/>
        <v>#REF!</v>
      </c>
    </row>
    <row r="697" spans="7:60">
      <c r="G697" t="s">
        <v>185</v>
      </c>
      <c r="H697" s="48">
        <f>SUM(H692:H696)</f>
        <v>16011493</v>
      </c>
      <c r="I697" s="134">
        <f>SUM(I692:I696)</f>
        <v>1</v>
      </c>
      <c r="J697" t="s">
        <v>185</v>
      </c>
      <c r="K697" s="48">
        <f>SUM(K692:K696)</f>
        <v>9943312</v>
      </c>
      <c r="L697" s="134">
        <f>SUM(L692:L696)</f>
        <v>1</v>
      </c>
      <c r="M697" t="s">
        <v>185</v>
      </c>
      <c r="N697" s="48">
        <f>SUM(N692:N696)</f>
        <v>22934650</v>
      </c>
      <c r="O697" s="134">
        <f>SUM(O692:O696)</f>
        <v>1</v>
      </c>
      <c r="P697" t="s">
        <v>185</v>
      </c>
      <c r="Q697" s="48">
        <f>SUM(Q692:Q696)</f>
        <v>10533535</v>
      </c>
      <c r="R697" s="134">
        <f>SUM(R692:R696)</f>
        <v>1</v>
      </c>
      <c r="S697" t="s">
        <v>185</v>
      </c>
      <c r="T697" s="48">
        <f>SUM(T692:T696)</f>
        <v>7798194</v>
      </c>
      <c r="U697" s="134">
        <f>SUM(U692:U696)</f>
        <v>1</v>
      </c>
      <c r="V697" t="s">
        <v>185</v>
      </c>
      <c r="W697" s="48">
        <f>SUM(W692:W696)</f>
        <v>12509505</v>
      </c>
      <c r="X697" s="134">
        <f>SUM(X692:X696)</f>
        <v>1</v>
      </c>
      <c r="Y697" t="s">
        <v>185</v>
      </c>
      <c r="Z697" s="48">
        <f>SUM(Z692:Z696)</f>
        <v>17018286</v>
      </c>
      <c r="AA697" s="134">
        <f>SUM(AA692:AA696)</f>
        <v>1</v>
      </c>
      <c r="AB697" t="s">
        <v>185</v>
      </c>
      <c r="AC697" s="48">
        <f>SUM(AC692:AC696)</f>
        <v>18541218</v>
      </c>
      <c r="AD697" s="134">
        <f>SUM(AD692:AD696)</f>
        <v>1</v>
      </c>
      <c r="AE697" t="s">
        <v>185</v>
      </c>
      <c r="AF697" s="48">
        <f>SUM(AF692:AF696)</f>
        <v>12865168</v>
      </c>
      <c r="AG697" s="134">
        <f>SUM(AG692:AG696)</f>
        <v>1</v>
      </c>
      <c r="AH697" t="s">
        <v>185</v>
      </c>
      <c r="AI697" s="48">
        <f>SUM(AI692:AI696)</f>
        <v>87894524</v>
      </c>
      <c r="AJ697" s="134">
        <f>SUM(AJ692:AJ696)</f>
        <v>1</v>
      </c>
      <c r="AK697" t="s">
        <v>185</v>
      </c>
      <c r="AL697" s="48">
        <f>SUM(AL692:AL696)</f>
        <v>73477458</v>
      </c>
      <c r="AM697" s="134">
        <f>SUM(AM692:AM696)</f>
        <v>1</v>
      </c>
      <c r="AN697" t="s">
        <v>185</v>
      </c>
      <c r="AO697" s="48">
        <f>SUM(AO692:AO696)</f>
        <v>45560345</v>
      </c>
      <c r="AP697" s="134">
        <f>SUM(AP692:AP696)</f>
        <v>0.62005880769582411</v>
      </c>
      <c r="AQ697" t="s">
        <v>185</v>
      </c>
      <c r="AR697" s="48">
        <f>SUM(AR692:AR696)</f>
        <v>13921203</v>
      </c>
      <c r="AS697" s="134">
        <f>SUM(AS692:AS696)</f>
        <v>0.18946222935474988</v>
      </c>
      <c r="AT697" t="s">
        <v>185</v>
      </c>
      <c r="AU697" s="48">
        <f>SUM(AU692:AU696)</f>
        <v>0</v>
      </c>
      <c r="AV697" s="134">
        <f>SUM(AV692:AV696)</f>
        <v>0</v>
      </c>
      <c r="AW697" t="s">
        <v>185</v>
      </c>
      <c r="AX697" s="48">
        <f>SUM(AX692:AX696)</f>
        <v>0</v>
      </c>
      <c r="AY697" s="134">
        <f>SUM(AY692:AY696)</f>
        <v>0</v>
      </c>
      <c r="BA697" s="108" t="s">
        <v>185</v>
      </c>
      <c r="BB697" s="107">
        <f>SUM(BB692:BB696)</f>
        <v>349008891</v>
      </c>
      <c r="BC697" s="184">
        <f>SUM(BC692:BC696)</f>
        <v>1</v>
      </c>
      <c r="BD697" s="134"/>
      <c r="BF697" s="204" t="s">
        <v>185</v>
      </c>
      <c r="BG697" s="215" t="e">
        <f>SUM(BG692:BG696)</f>
        <v>#REF!</v>
      </c>
      <c r="BH697" s="216" t="e">
        <f>SUM(BH692:BH696)</f>
        <v>#REF!</v>
      </c>
    </row>
    <row r="698" spans="7:60">
      <c r="H698" s="48"/>
      <c r="I698" s="134"/>
      <c r="K698" s="48"/>
      <c r="L698" s="134"/>
      <c r="N698" s="48"/>
      <c r="O698" s="134"/>
      <c r="Q698" s="48"/>
      <c r="R698" s="134"/>
      <c r="T698" s="48"/>
      <c r="U698" s="134"/>
      <c r="W698" s="48"/>
      <c r="X698" s="134"/>
      <c r="Z698" s="48"/>
      <c r="AA698" s="134"/>
      <c r="AC698" s="48"/>
      <c r="AD698" s="134"/>
      <c r="AF698" s="48"/>
      <c r="AG698" s="134"/>
      <c r="AI698" s="48"/>
      <c r="AJ698" s="134"/>
      <c r="AL698" s="48"/>
      <c r="AM698" s="134"/>
      <c r="AO698" s="48"/>
      <c r="AP698" s="134"/>
      <c r="AR698" s="48"/>
      <c r="AS698" s="134"/>
      <c r="AU698" s="48"/>
      <c r="AV698" s="134"/>
      <c r="AX698" s="48"/>
      <c r="AY698" s="134"/>
      <c r="BA698" s="108"/>
      <c r="BB698" s="107"/>
      <c r="BC698" s="184"/>
      <c r="BD698" s="134"/>
    </row>
    <row r="699" spans="7:60" s="1" customFormat="1" ht="60.75">
      <c r="G699" s="187" t="s">
        <v>177</v>
      </c>
      <c r="H699" s="188" t="s">
        <v>186</v>
      </c>
      <c r="I699" s="189" t="s">
        <v>579</v>
      </c>
      <c r="J699" s="187" t="s">
        <v>177</v>
      </c>
      <c r="K699" s="188" t="s">
        <v>186</v>
      </c>
      <c r="L699" s="189" t="s">
        <v>579</v>
      </c>
      <c r="M699" s="187" t="s">
        <v>177</v>
      </c>
      <c r="N699" s="188" t="s">
        <v>186</v>
      </c>
      <c r="O699" s="189" t="s">
        <v>579</v>
      </c>
      <c r="P699" s="187" t="s">
        <v>177</v>
      </c>
      <c r="Q699" s="188" t="s">
        <v>186</v>
      </c>
      <c r="R699" s="189" t="s">
        <v>579</v>
      </c>
      <c r="S699" s="187" t="s">
        <v>177</v>
      </c>
      <c r="T699" s="188" t="s">
        <v>186</v>
      </c>
      <c r="U699" s="189" t="s">
        <v>579</v>
      </c>
      <c r="V699" s="187" t="s">
        <v>177</v>
      </c>
      <c r="W699" s="188" t="s">
        <v>186</v>
      </c>
      <c r="X699" s="189" t="s">
        <v>579</v>
      </c>
      <c r="Y699" s="187" t="s">
        <v>177</v>
      </c>
      <c r="Z699" s="188" t="s">
        <v>186</v>
      </c>
      <c r="AA699" s="189" t="s">
        <v>579</v>
      </c>
      <c r="AB699" s="187" t="s">
        <v>177</v>
      </c>
      <c r="AC699" s="188" t="s">
        <v>186</v>
      </c>
      <c r="AD699" s="189" t="s">
        <v>579</v>
      </c>
      <c r="AE699" s="188" t="s">
        <v>177</v>
      </c>
      <c r="AF699" s="188" t="s">
        <v>186</v>
      </c>
      <c r="AG699" s="189" t="s">
        <v>579</v>
      </c>
      <c r="AH699" s="188" t="s">
        <v>177</v>
      </c>
      <c r="AI699" s="188" t="s">
        <v>186</v>
      </c>
      <c r="AJ699" s="189" t="s">
        <v>579</v>
      </c>
      <c r="AK699" s="188" t="s">
        <v>177</v>
      </c>
      <c r="AL699" s="188" t="s">
        <v>186</v>
      </c>
      <c r="AM699" s="189" t="s">
        <v>579</v>
      </c>
      <c r="AN699" s="188" t="s">
        <v>177</v>
      </c>
      <c r="AO699" s="188" t="s">
        <v>186</v>
      </c>
      <c r="AP699" s="189" t="s">
        <v>579</v>
      </c>
      <c r="AQ699" s="188" t="s">
        <v>177</v>
      </c>
      <c r="AR699" s="188" t="s">
        <v>186</v>
      </c>
      <c r="AS699" s="189" t="s">
        <v>579</v>
      </c>
      <c r="AT699" s="188" t="s">
        <v>177</v>
      </c>
      <c r="AU699" s="188" t="s">
        <v>186</v>
      </c>
      <c r="AV699" s="189" t="s">
        <v>579</v>
      </c>
      <c r="AW699" s="188" t="s">
        <v>177</v>
      </c>
      <c r="AX699" s="188" t="s">
        <v>186</v>
      </c>
      <c r="AY699" s="189" t="s">
        <v>579</v>
      </c>
      <c r="BA699" s="181" t="s">
        <v>177</v>
      </c>
      <c r="BB699" s="181" t="s">
        <v>580</v>
      </c>
      <c r="BC699" s="181" t="s">
        <v>579</v>
      </c>
      <c r="BF699" s="181" t="s">
        <v>177</v>
      </c>
      <c r="BG699" s="181" t="s">
        <v>581</v>
      </c>
      <c r="BH699" s="181" t="s">
        <v>187</v>
      </c>
    </row>
    <row r="700" spans="7:60">
      <c r="G700" s="190" t="s">
        <v>181</v>
      </c>
      <c r="H700">
        <v>7</v>
      </c>
      <c r="I700" s="209">
        <f>H700/$H$705</f>
        <v>0.30434782608695654</v>
      </c>
      <c r="J700" s="190" t="s">
        <v>181</v>
      </c>
      <c r="K700">
        <v>3</v>
      </c>
      <c r="L700" s="209">
        <f>K700/$K$705</f>
        <v>0.2</v>
      </c>
      <c r="M700" s="190" t="s">
        <v>181</v>
      </c>
      <c r="N700">
        <v>5</v>
      </c>
      <c r="O700" s="209">
        <f>N700/$N$705</f>
        <v>0.3125</v>
      </c>
      <c r="P700" s="190" t="s">
        <v>181</v>
      </c>
      <c r="Q700">
        <v>3</v>
      </c>
      <c r="R700" s="209">
        <f>Q700/$Q$705</f>
        <v>0.16666666666666666</v>
      </c>
      <c r="S700" s="190" t="s">
        <v>181</v>
      </c>
      <c r="T700">
        <v>7</v>
      </c>
      <c r="U700" s="209">
        <f>T700/$T$705</f>
        <v>0.3888888888888889</v>
      </c>
      <c r="V700" s="190" t="s">
        <v>181</v>
      </c>
      <c r="W700">
        <v>3</v>
      </c>
      <c r="X700" s="209">
        <f>W700/$W$705</f>
        <v>0.25</v>
      </c>
      <c r="Y700" s="190" t="s">
        <v>181</v>
      </c>
      <c r="Z700">
        <v>5</v>
      </c>
      <c r="AA700" s="191">
        <f>Z700/$Z$705</f>
        <v>0.25</v>
      </c>
      <c r="AB700" s="190" t="s">
        <v>181</v>
      </c>
      <c r="AC700">
        <v>13</v>
      </c>
      <c r="AD700" s="209">
        <f>AC700/$AC$705</f>
        <v>0.30952380952380953</v>
      </c>
      <c r="AE700" s="190" t="s">
        <v>181</v>
      </c>
      <c r="AF700">
        <v>13</v>
      </c>
      <c r="AG700" s="209">
        <f>AF700/$AF$705</f>
        <v>0.35135135135135137</v>
      </c>
      <c r="AH700" s="190" t="s">
        <v>181</v>
      </c>
      <c r="AI700">
        <v>4</v>
      </c>
      <c r="AJ700" s="209">
        <f>AI700/$AI$705</f>
        <v>0.14814814814814814</v>
      </c>
      <c r="AK700" s="190" t="s">
        <v>181</v>
      </c>
      <c r="AL700">
        <v>2</v>
      </c>
      <c r="AM700" s="209">
        <f>AL700/$AL$705</f>
        <v>0.16666666666666666</v>
      </c>
      <c r="AN700" s="190" t="s">
        <v>181</v>
      </c>
      <c r="AO700">
        <v>1</v>
      </c>
      <c r="AP700" s="209">
        <f>AO700/$AL$705</f>
        <v>8.3333333333333329E-2</v>
      </c>
      <c r="AQ700" s="190" t="s">
        <v>181</v>
      </c>
      <c r="AS700" s="209">
        <f>AR700/$AL$705</f>
        <v>0</v>
      </c>
      <c r="AT700" s="190" t="s">
        <v>181</v>
      </c>
      <c r="AV700" s="209">
        <f>AU700/$AL$705</f>
        <v>0</v>
      </c>
      <c r="AW700" s="190" t="s">
        <v>181</v>
      </c>
      <c r="AY700" s="209">
        <f>AX700/$AL$705</f>
        <v>0</v>
      </c>
      <c r="BA700" s="108" t="s">
        <v>181</v>
      </c>
      <c r="BB700" s="107">
        <f>SUM(H700,K700,N700,Q700,T700,W700,Z700,AC700,AF700,AI700,AL700,AO700,AR700)</f>
        <v>66</v>
      </c>
      <c r="BC700" s="184">
        <f>BB700/$BB$705</f>
        <v>0.2608695652173913</v>
      </c>
      <c r="BD700" s="134"/>
      <c r="BF700" s="108" t="s">
        <v>181</v>
      </c>
      <c r="BG700" s="108">
        <f>BB700+'KY - TA'!BB187+'KY - CRP'!AH122</f>
        <v>66</v>
      </c>
      <c r="BH700" s="184">
        <f>BG700/$BG$705</f>
        <v>0.20496894409937888</v>
      </c>
    </row>
    <row r="701" spans="7:60">
      <c r="G701" s="190" t="s">
        <v>182</v>
      </c>
      <c r="H701">
        <v>5</v>
      </c>
      <c r="I701" s="209">
        <f t="shared" ref="I701:I704" si="1522">H701/$H$705</f>
        <v>0.21739130434782608</v>
      </c>
      <c r="J701" s="190" t="s">
        <v>182</v>
      </c>
      <c r="K701">
        <v>3</v>
      </c>
      <c r="L701" s="209">
        <f t="shared" ref="L701:L704" si="1523">K701/$K$705</f>
        <v>0.2</v>
      </c>
      <c r="M701" s="190" t="s">
        <v>182</v>
      </c>
      <c r="N701">
        <v>4</v>
      </c>
      <c r="O701" s="209">
        <f t="shared" ref="O701:O704" si="1524">N701/$N$705</f>
        <v>0.25</v>
      </c>
      <c r="P701" s="190" t="s">
        <v>182</v>
      </c>
      <c r="Q701">
        <v>6</v>
      </c>
      <c r="R701" s="209">
        <f t="shared" ref="R701:R704" si="1525">Q701/$Q$705</f>
        <v>0.33333333333333331</v>
      </c>
      <c r="S701" s="190" t="s">
        <v>182</v>
      </c>
      <c r="T701">
        <v>4</v>
      </c>
      <c r="U701" s="209">
        <f t="shared" ref="U701:U704" si="1526">T701/$T$705</f>
        <v>0.22222222222222221</v>
      </c>
      <c r="V701" s="190" t="s">
        <v>182</v>
      </c>
      <c r="W701">
        <v>5</v>
      </c>
      <c r="X701" s="209">
        <f t="shared" ref="X701:X704" si="1527">W701/$W$705</f>
        <v>0.41666666666666669</v>
      </c>
      <c r="Y701" s="190" t="s">
        <v>182</v>
      </c>
      <c r="Z701">
        <v>5</v>
      </c>
      <c r="AA701" s="191">
        <f t="shared" ref="AA701:AA704" si="1528">Z701/$Z$705</f>
        <v>0.25</v>
      </c>
      <c r="AB701" s="190" t="s">
        <v>182</v>
      </c>
      <c r="AC701">
        <v>6</v>
      </c>
      <c r="AD701" s="209">
        <f t="shared" ref="AD701:AD704" si="1529">AC701/$AC$705</f>
        <v>0.14285714285714285</v>
      </c>
      <c r="AE701" s="190" t="s">
        <v>182</v>
      </c>
      <c r="AF701">
        <v>14</v>
      </c>
      <c r="AG701" s="209">
        <f t="shared" ref="AG701:AG704" si="1530">AF701/$AF$705</f>
        <v>0.3783783783783784</v>
      </c>
      <c r="AH701" s="190" t="s">
        <v>182</v>
      </c>
      <c r="AI701">
        <v>11</v>
      </c>
      <c r="AJ701" s="209">
        <f t="shared" ref="AJ701:AJ704" si="1531">AI701/$AI$705</f>
        <v>0.40740740740740738</v>
      </c>
      <c r="AK701" s="190" t="s">
        <v>182</v>
      </c>
      <c r="AL701">
        <v>4</v>
      </c>
      <c r="AM701" s="209">
        <f t="shared" ref="AM701:AM704" si="1532">AL701/$AL$705</f>
        <v>0.33333333333333331</v>
      </c>
      <c r="AN701" s="190" t="s">
        <v>182</v>
      </c>
      <c r="AO701">
        <v>2</v>
      </c>
      <c r="AP701" s="209">
        <f t="shared" ref="AP701:AP704" si="1533">AO701/$AL$705</f>
        <v>0.16666666666666666</v>
      </c>
      <c r="AQ701" s="190" t="s">
        <v>182</v>
      </c>
      <c r="AR701">
        <v>3</v>
      </c>
      <c r="AS701" s="209">
        <f t="shared" ref="AS701:AS704" si="1534">AR701/$AL$705</f>
        <v>0.25</v>
      </c>
      <c r="AT701" s="190" t="s">
        <v>182</v>
      </c>
      <c r="AV701" s="209">
        <f t="shared" ref="AV701:AV704" si="1535">AU701/$AL$705</f>
        <v>0</v>
      </c>
      <c r="AW701" s="190" t="s">
        <v>182</v>
      </c>
      <c r="AY701" s="209">
        <f t="shared" ref="AY701:AY704" si="1536">AX701/$AL$705</f>
        <v>0</v>
      </c>
      <c r="BA701" s="108" t="s">
        <v>182</v>
      </c>
      <c r="BB701" s="107">
        <f t="shared" ref="BB701:BB704" si="1537">SUM(H701,K701,N701,Q701,T701,W701,Z701,AC701,AF701,AI701,AL701,AO701,AR701)</f>
        <v>72</v>
      </c>
      <c r="BC701" s="184">
        <f t="shared" ref="BC701:BC704" si="1538">BB701/$BB$705</f>
        <v>0.28458498023715417</v>
      </c>
      <c r="BD701" s="134"/>
      <c r="BF701" s="108" t="s">
        <v>182</v>
      </c>
      <c r="BG701" s="108">
        <f>BB701+'KY - TA'!BB188+'KY - CRP'!AH123</f>
        <v>78</v>
      </c>
      <c r="BH701" s="184">
        <f t="shared" ref="BH701:BH704" si="1539">BG701/$BG$705</f>
        <v>0.24223602484472051</v>
      </c>
    </row>
    <row r="702" spans="7:60">
      <c r="G702" s="190" t="s">
        <v>183</v>
      </c>
      <c r="H702">
        <v>8</v>
      </c>
      <c r="I702" s="209">
        <f t="shared" si="1522"/>
        <v>0.34782608695652173</v>
      </c>
      <c r="J702" s="190" t="s">
        <v>183</v>
      </c>
      <c r="K702">
        <v>4</v>
      </c>
      <c r="L702" s="209">
        <f t="shared" si="1523"/>
        <v>0.26666666666666666</v>
      </c>
      <c r="M702" s="190" t="s">
        <v>183</v>
      </c>
      <c r="N702">
        <v>5</v>
      </c>
      <c r="O702" s="209">
        <f t="shared" si="1524"/>
        <v>0.3125</v>
      </c>
      <c r="P702" s="190" t="s">
        <v>183</v>
      </c>
      <c r="Q702">
        <v>5</v>
      </c>
      <c r="R702" s="209">
        <f t="shared" si="1525"/>
        <v>0.27777777777777779</v>
      </c>
      <c r="S702" s="190" t="s">
        <v>183</v>
      </c>
      <c r="T702">
        <v>4</v>
      </c>
      <c r="U702" s="209">
        <f t="shared" si="1526"/>
        <v>0.22222222222222221</v>
      </c>
      <c r="V702" s="190" t="s">
        <v>183</v>
      </c>
      <c r="W702">
        <v>1</v>
      </c>
      <c r="X702" s="209">
        <f t="shared" si="1527"/>
        <v>8.3333333333333329E-2</v>
      </c>
      <c r="Y702" s="190" t="s">
        <v>183</v>
      </c>
      <c r="Z702">
        <v>7</v>
      </c>
      <c r="AA702" s="191">
        <f t="shared" si="1528"/>
        <v>0.35</v>
      </c>
      <c r="AB702" s="190" t="s">
        <v>183</v>
      </c>
      <c r="AC702">
        <v>20</v>
      </c>
      <c r="AD702" s="209">
        <f t="shared" si="1529"/>
        <v>0.47619047619047616</v>
      </c>
      <c r="AE702" s="190" t="s">
        <v>183</v>
      </c>
      <c r="AF702">
        <v>5</v>
      </c>
      <c r="AG702" s="209">
        <f t="shared" si="1530"/>
        <v>0.13513513513513514</v>
      </c>
      <c r="AH702" s="190" t="s">
        <v>183</v>
      </c>
      <c r="AI702">
        <v>9</v>
      </c>
      <c r="AJ702" s="209">
        <f t="shared" si="1531"/>
        <v>0.33333333333333331</v>
      </c>
      <c r="AK702" s="190" t="s">
        <v>183</v>
      </c>
      <c r="AL702">
        <v>3</v>
      </c>
      <c r="AM702" s="209">
        <f t="shared" si="1532"/>
        <v>0.25</v>
      </c>
      <c r="AN702" s="190" t="s">
        <v>183</v>
      </c>
      <c r="AO702">
        <v>1</v>
      </c>
      <c r="AP702" s="209">
        <f t="shared" si="1533"/>
        <v>8.3333333333333329E-2</v>
      </c>
      <c r="AQ702" s="190" t="s">
        <v>183</v>
      </c>
      <c r="AS702" s="209">
        <f t="shared" si="1534"/>
        <v>0</v>
      </c>
      <c r="AT702" s="190" t="s">
        <v>183</v>
      </c>
      <c r="AV702" s="209">
        <f t="shared" si="1535"/>
        <v>0</v>
      </c>
      <c r="AW702" s="190" t="s">
        <v>183</v>
      </c>
      <c r="AY702" s="209">
        <f t="shared" si="1536"/>
        <v>0</v>
      </c>
      <c r="BA702" s="108" t="s">
        <v>183</v>
      </c>
      <c r="BB702" s="107">
        <f>SUM(H702,K702,N702,Q702,T702,W702,Z702,AC702,AF702,AI702,AL702,AO702,AR702)</f>
        <v>72</v>
      </c>
      <c r="BC702" s="184">
        <f t="shared" si="1538"/>
        <v>0.28458498023715417</v>
      </c>
      <c r="BD702" s="134"/>
      <c r="BF702" s="108" t="s">
        <v>183</v>
      </c>
      <c r="BG702" s="108">
        <f>BB702+'KY - TA'!BB189+'KY - CRP'!AH124</f>
        <v>130</v>
      </c>
      <c r="BH702" s="184">
        <f t="shared" si="1539"/>
        <v>0.40372670807453415</v>
      </c>
    </row>
    <row r="703" spans="7:60">
      <c r="G703" s="190" t="s">
        <v>184</v>
      </c>
      <c r="H703">
        <v>1</v>
      </c>
      <c r="I703" s="209">
        <f t="shared" si="1522"/>
        <v>4.3478260869565216E-2</v>
      </c>
      <c r="J703" s="190" t="s">
        <v>184</v>
      </c>
      <c r="K703">
        <v>3</v>
      </c>
      <c r="L703" s="209">
        <f t="shared" si="1523"/>
        <v>0.2</v>
      </c>
      <c r="M703" s="190" t="s">
        <v>184</v>
      </c>
      <c r="O703" s="209">
        <f t="shared" si="1524"/>
        <v>0</v>
      </c>
      <c r="P703" s="190" t="s">
        <v>184</v>
      </c>
      <c r="Q703">
        <v>2</v>
      </c>
      <c r="R703" s="209">
        <f t="shared" si="1525"/>
        <v>0.1111111111111111</v>
      </c>
      <c r="S703" s="190" t="s">
        <v>184</v>
      </c>
      <c r="U703" s="209">
        <f t="shared" si="1526"/>
        <v>0</v>
      </c>
      <c r="V703" s="190" t="s">
        <v>184</v>
      </c>
      <c r="X703" s="209">
        <f t="shared" si="1527"/>
        <v>0</v>
      </c>
      <c r="Y703" s="190" t="s">
        <v>184</v>
      </c>
      <c r="AA703" s="191">
        <f t="shared" si="1528"/>
        <v>0</v>
      </c>
      <c r="AB703" s="190" t="s">
        <v>184</v>
      </c>
      <c r="AD703" s="209">
        <f t="shared" si="1529"/>
        <v>0</v>
      </c>
      <c r="AE703" t="s">
        <v>184</v>
      </c>
      <c r="AF703">
        <v>2</v>
      </c>
      <c r="AG703" s="209">
        <f t="shared" si="1530"/>
        <v>5.4054054054054057E-2</v>
      </c>
      <c r="AH703" t="s">
        <v>184</v>
      </c>
      <c r="AJ703" s="209">
        <f t="shared" si="1531"/>
        <v>0</v>
      </c>
      <c r="AK703" t="s">
        <v>184</v>
      </c>
      <c r="AM703" s="209">
        <f t="shared" si="1532"/>
        <v>0</v>
      </c>
      <c r="AN703" t="s">
        <v>184</v>
      </c>
      <c r="AP703" s="209">
        <f t="shared" si="1533"/>
        <v>0</v>
      </c>
      <c r="AQ703" t="s">
        <v>184</v>
      </c>
      <c r="AS703" s="209">
        <f t="shared" si="1534"/>
        <v>0</v>
      </c>
      <c r="AT703" t="s">
        <v>184</v>
      </c>
      <c r="AV703" s="209">
        <f t="shared" si="1535"/>
        <v>0</v>
      </c>
      <c r="AW703" t="s">
        <v>184</v>
      </c>
      <c r="AY703" s="209">
        <f t="shared" si="1536"/>
        <v>0</v>
      </c>
      <c r="BA703" s="108" t="s">
        <v>184</v>
      </c>
      <c r="BB703" s="107">
        <f>SUM(H703,K703,N703,Q703,T703,W703,Z703,AC703,AF703,AI703,AL703,AO703,AR703)</f>
        <v>8</v>
      </c>
      <c r="BC703" s="184">
        <f t="shared" si="1538"/>
        <v>3.1620553359683792E-2</v>
      </c>
      <c r="BD703" s="134"/>
      <c r="BF703" s="108" t="s">
        <v>184</v>
      </c>
      <c r="BG703" s="108">
        <f>BB703+'KY - TA'!BB190+'KY - CRP'!AH125</f>
        <v>13</v>
      </c>
      <c r="BH703" s="184">
        <f t="shared" si="1539"/>
        <v>4.0372670807453416E-2</v>
      </c>
    </row>
    <row r="704" spans="7:60">
      <c r="G704" s="192" t="s">
        <v>43</v>
      </c>
      <c r="H704" s="193">
        <v>2</v>
      </c>
      <c r="I704" s="209">
        <f t="shared" si="1522"/>
        <v>8.6956521739130432E-2</v>
      </c>
      <c r="J704" s="192" t="s">
        <v>43</v>
      </c>
      <c r="K704" s="193">
        <v>2</v>
      </c>
      <c r="L704" s="209">
        <f t="shared" si="1523"/>
        <v>0.13333333333333333</v>
      </c>
      <c r="M704" s="192" t="s">
        <v>43</v>
      </c>
      <c r="N704" s="193">
        <v>2</v>
      </c>
      <c r="O704" s="209">
        <f t="shared" si="1524"/>
        <v>0.125</v>
      </c>
      <c r="P704" s="192" t="s">
        <v>43</v>
      </c>
      <c r="Q704" s="193">
        <v>2</v>
      </c>
      <c r="R704" s="209">
        <f t="shared" si="1525"/>
        <v>0.1111111111111111</v>
      </c>
      <c r="S704" s="192" t="s">
        <v>43</v>
      </c>
      <c r="T704" s="193">
        <v>3</v>
      </c>
      <c r="U704" s="209">
        <f t="shared" si="1526"/>
        <v>0.16666666666666666</v>
      </c>
      <c r="V704" s="192" t="s">
        <v>43</v>
      </c>
      <c r="W704" s="193">
        <v>3</v>
      </c>
      <c r="X704" s="209">
        <f t="shared" si="1527"/>
        <v>0.25</v>
      </c>
      <c r="Y704" s="192" t="s">
        <v>43</v>
      </c>
      <c r="Z704" s="193">
        <v>3</v>
      </c>
      <c r="AA704" s="191">
        <f t="shared" si="1528"/>
        <v>0.15</v>
      </c>
      <c r="AB704" s="192" t="s">
        <v>43</v>
      </c>
      <c r="AC704" s="193">
        <v>3</v>
      </c>
      <c r="AD704" s="209">
        <f t="shared" si="1529"/>
        <v>7.1428571428571425E-2</v>
      </c>
      <c r="AE704" s="193" t="s">
        <v>43</v>
      </c>
      <c r="AF704" s="193">
        <v>3</v>
      </c>
      <c r="AG704" s="209">
        <f t="shared" si="1530"/>
        <v>8.1081081081081086E-2</v>
      </c>
      <c r="AH704" s="193" t="s">
        <v>43</v>
      </c>
      <c r="AI704" s="193">
        <v>3</v>
      </c>
      <c r="AJ704" s="209">
        <f t="shared" si="1531"/>
        <v>0.1111111111111111</v>
      </c>
      <c r="AK704" s="193" t="s">
        <v>43</v>
      </c>
      <c r="AL704" s="193">
        <v>3</v>
      </c>
      <c r="AM704" s="209">
        <f t="shared" si="1532"/>
        <v>0.25</v>
      </c>
      <c r="AN704" s="193" t="s">
        <v>43</v>
      </c>
      <c r="AO704" s="193">
        <v>3</v>
      </c>
      <c r="AP704" s="209">
        <f t="shared" si="1533"/>
        <v>0.25</v>
      </c>
      <c r="AQ704" s="193" t="s">
        <v>43</v>
      </c>
      <c r="AR704" s="193">
        <v>3</v>
      </c>
      <c r="AS704" s="209">
        <f t="shared" si="1534"/>
        <v>0.25</v>
      </c>
      <c r="AT704" s="193" t="s">
        <v>43</v>
      </c>
      <c r="AU704" s="193"/>
      <c r="AV704" s="209">
        <f t="shared" si="1535"/>
        <v>0</v>
      </c>
      <c r="AW704" s="193" t="s">
        <v>43</v>
      </c>
      <c r="AX704" s="193"/>
      <c r="AY704" s="209">
        <f t="shared" si="1536"/>
        <v>0</v>
      </c>
      <c r="BA704" s="108" t="s">
        <v>43</v>
      </c>
      <c r="BB704" s="107">
        <f t="shared" si="1537"/>
        <v>35</v>
      </c>
      <c r="BC704" s="184">
        <f t="shared" si="1538"/>
        <v>0.13833992094861661</v>
      </c>
      <c r="BD704" s="134"/>
      <c r="BF704" s="218" t="s">
        <v>43</v>
      </c>
      <c r="BG704" s="218">
        <f>BB704+'KY - TA'!BB191+'KY - CRP'!AH126</f>
        <v>35</v>
      </c>
      <c r="BH704" s="214">
        <f t="shared" si="1539"/>
        <v>0.10869565217391304</v>
      </c>
    </row>
    <row r="705" spans="7:60">
      <c r="G705" t="s">
        <v>185</v>
      </c>
      <c r="H705">
        <f>SUM(H700:H704)</f>
        <v>23</v>
      </c>
      <c r="I705" s="134">
        <f>SUM(I700:I704)</f>
        <v>1</v>
      </c>
      <c r="J705" t="s">
        <v>185</v>
      </c>
      <c r="K705">
        <f>SUM(K700:K704)</f>
        <v>15</v>
      </c>
      <c r="L705" s="134">
        <f>SUM(L700:L704)</f>
        <v>1</v>
      </c>
      <c r="M705" t="s">
        <v>185</v>
      </c>
      <c r="N705">
        <f>SUM(N700:N704)</f>
        <v>16</v>
      </c>
      <c r="O705" s="134">
        <f>SUM(O700:O704)</f>
        <v>1</v>
      </c>
      <c r="P705" t="s">
        <v>185</v>
      </c>
      <c r="Q705">
        <f>SUM(Q700:Q704)</f>
        <v>18</v>
      </c>
      <c r="R705" s="134">
        <f>SUM(R700:R704)</f>
        <v>1</v>
      </c>
      <c r="S705" t="s">
        <v>185</v>
      </c>
      <c r="T705">
        <f>SUM(T700:T704)</f>
        <v>18</v>
      </c>
      <c r="U705" s="134">
        <f>SUM(U700:U704)</f>
        <v>1</v>
      </c>
      <c r="V705" t="s">
        <v>185</v>
      </c>
      <c r="W705">
        <f>SUM(W700:W704)</f>
        <v>12</v>
      </c>
      <c r="X705" s="209">
        <f>SUM(X700:X704)</f>
        <v>1</v>
      </c>
      <c r="Y705" t="s">
        <v>185</v>
      </c>
      <c r="Z705">
        <f>SUM(Z700:Z704)</f>
        <v>20</v>
      </c>
      <c r="AA705">
        <f>SUM(AA700:AA704)</f>
        <v>1</v>
      </c>
      <c r="AB705" t="s">
        <v>185</v>
      </c>
      <c r="AC705">
        <f>SUM(AC700:AC704)</f>
        <v>42</v>
      </c>
      <c r="AD705" s="134">
        <f>SUM(AD700:AD704)</f>
        <v>1</v>
      </c>
      <c r="AE705" t="s">
        <v>185</v>
      </c>
      <c r="AF705">
        <f>SUM(AF700:AF704)</f>
        <v>37</v>
      </c>
      <c r="AG705" s="134">
        <f>SUM(AG700:AG704)</f>
        <v>1</v>
      </c>
      <c r="AH705" t="s">
        <v>185</v>
      </c>
      <c r="AI705">
        <f>SUM(AI700:AI704)</f>
        <v>27</v>
      </c>
      <c r="AJ705" s="134">
        <f>SUM(AJ700:AJ704)</f>
        <v>1</v>
      </c>
      <c r="AK705" t="s">
        <v>185</v>
      </c>
      <c r="AL705">
        <f>SUM(AL700:AL704)</f>
        <v>12</v>
      </c>
      <c r="AM705" s="134">
        <f>SUM(AM700:AM704)</f>
        <v>1</v>
      </c>
      <c r="AN705" t="s">
        <v>185</v>
      </c>
      <c r="AO705">
        <f>SUM(AO700:AO704)</f>
        <v>7</v>
      </c>
      <c r="AP705" s="134">
        <f>SUM(AP700:AP704)</f>
        <v>0.58333333333333326</v>
      </c>
      <c r="AQ705" t="s">
        <v>185</v>
      </c>
      <c r="AR705">
        <f>SUM(AR700:AR704)</f>
        <v>6</v>
      </c>
      <c r="AS705" s="134">
        <f>SUM(AS700:AS704)</f>
        <v>0.5</v>
      </c>
      <c r="AT705" t="s">
        <v>185</v>
      </c>
      <c r="AU705">
        <f>SUM(AU700:AU704)</f>
        <v>0</v>
      </c>
      <c r="AV705" s="134">
        <f>SUM(AV700:AV704)</f>
        <v>0</v>
      </c>
      <c r="AW705" t="s">
        <v>185</v>
      </c>
      <c r="AX705">
        <f>SUM(AX700:AX704)</f>
        <v>0</v>
      </c>
      <c r="AY705" s="134">
        <f>SUM(AY700:AY704)</f>
        <v>0</v>
      </c>
      <c r="BA705" s="108" t="s">
        <v>185</v>
      </c>
      <c r="BB705" s="107">
        <f>SUM(BB700:BB704)</f>
        <v>253</v>
      </c>
      <c r="BC705" s="184">
        <f>SUM(BC700:BC704)</f>
        <v>1</v>
      </c>
      <c r="BD705" s="134"/>
      <c r="BF705" s="204" t="s">
        <v>185</v>
      </c>
      <c r="BG705" s="220">
        <f>SUM(BG700:BG704)</f>
        <v>322</v>
      </c>
      <c r="BH705" s="216">
        <f>SUM(BH700:BH704)</f>
        <v>1</v>
      </c>
    </row>
    <row r="706" spans="7:60">
      <c r="I706" s="134"/>
      <c r="L706" s="134"/>
      <c r="O706" s="134"/>
      <c r="R706" s="134"/>
      <c r="U706" s="134"/>
      <c r="X706" s="134"/>
      <c r="AD706" s="134"/>
      <c r="AG706" s="134"/>
      <c r="AJ706" s="134"/>
      <c r="AM706" s="134"/>
      <c r="AP706" s="134"/>
      <c r="AS706" s="134"/>
      <c r="AV706" s="134"/>
      <c r="AY706" s="134"/>
      <c r="BB706" s="48"/>
      <c r="BC706" s="134"/>
      <c r="BD706" s="134"/>
    </row>
    <row r="707" spans="7:60" s="1" customFormat="1" ht="60.75">
      <c r="G707" s="187" t="s">
        <v>269</v>
      </c>
      <c r="H707" s="188" t="s">
        <v>270</v>
      </c>
      <c r="I707" s="188" t="s">
        <v>271</v>
      </c>
      <c r="J707" s="187" t="s">
        <v>269</v>
      </c>
      <c r="K707" s="188" t="s">
        <v>270</v>
      </c>
      <c r="L707" s="188" t="s">
        <v>271</v>
      </c>
      <c r="M707" s="187" t="s">
        <v>269</v>
      </c>
      <c r="N707" s="188" t="s">
        <v>270</v>
      </c>
      <c r="O707" s="188" t="s">
        <v>271</v>
      </c>
      <c r="P707" s="187" t="s">
        <v>269</v>
      </c>
      <c r="Q707" s="188" t="s">
        <v>270</v>
      </c>
      <c r="R707" s="188" t="s">
        <v>271</v>
      </c>
      <c r="S707" s="187" t="s">
        <v>269</v>
      </c>
      <c r="T707" s="188" t="s">
        <v>270</v>
      </c>
      <c r="U707" s="188" t="s">
        <v>271</v>
      </c>
      <c r="V707" s="187" t="s">
        <v>269</v>
      </c>
      <c r="W707" s="188" t="s">
        <v>270</v>
      </c>
      <c r="X707" s="188" t="s">
        <v>271</v>
      </c>
      <c r="Y707" s="187" t="s">
        <v>269</v>
      </c>
      <c r="Z707" s="188" t="s">
        <v>270</v>
      </c>
      <c r="AA707" s="188" t="s">
        <v>271</v>
      </c>
      <c r="AB707" s="187" t="s">
        <v>269</v>
      </c>
      <c r="AC707" s="188" t="s">
        <v>270</v>
      </c>
      <c r="AD707" s="188" t="s">
        <v>271</v>
      </c>
      <c r="AE707" s="187" t="s">
        <v>269</v>
      </c>
      <c r="AF707" s="188" t="s">
        <v>270</v>
      </c>
      <c r="AG707" s="188" t="s">
        <v>271</v>
      </c>
      <c r="AH707" s="187" t="s">
        <v>269</v>
      </c>
      <c r="AI707" s="188" t="s">
        <v>270</v>
      </c>
      <c r="AJ707" s="188" t="s">
        <v>271</v>
      </c>
      <c r="AK707" s="187" t="s">
        <v>269</v>
      </c>
      <c r="AL707" s="188" t="s">
        <v>270</v>
      </c>
      <c r="AM707" s="189" t="s">
        <v>271</v>
      </c>
      <c r="AN707" s="187" t="s">
        <v>269</v>
      </c>
      <c r="AO707" s="188" t="s">
        <v>270</v>
      </c>
      <c r="AP707" s="189" t="s">
        <v>271</v>
      </c>
      <c r="AQ707" s="187" t="s">
        <v>269</v>
      </c>
      <c r="AR707" s="188" t="s">
        <v>270</v>
      </c>
      <c r="AS707" s="189" t="s">
        <v>271</v>
      </c>
      <c r="AT707" s="187" t="s">
        <v>269</v>
      </c>
      <c r="AU707" s="188" t="s">
        <v>270</v>
      </c>
      <c r="AV707" s="189" t="s">
        <v>271</v>
      </c>
      <c r="AW707" s="187" t="s">
        <v>269</v>
      </c>
      <c r="AX707" s="188" t="s">
        <v>270</v>
      </c>
      <c r="AY707" s="189" t="s">
        <v>271</v>
      </c>
      <c r="BA707" s="187" t="s">
        <v>269</v>
      </c>
      <c r="BB707" s="188" t="s">
        <v>582</v>
      </c>
      <c r="BC707" s="189" t="s">
        <v>583</v>
      </c>
      <c r="BF707" s="187" t="s">
        <v>269</v>
      </c>
      <c r="BG707" s="188" t="s">
        <v>584</v>
      </c>
      <c r="BH707" s="189" t="s">
        <v>271</v>
      </c>
    </row>
    <row r="708" spans="7:60">
      <c r="G708" s="192">
        <v>5</v>
      </c>
      <c r="H708" s="194">
        <f>G547+G500+G446+(G163/2)+(G147/2)+(G131/2)+(G51/2)</f>
        <v>4384878</v>
      </c>
      <c r="I708" s="238">
        <f>H708/H697</f>
        <v>0.27385815926097584</v>
      </c>
      <c r="J708" s="192">
        <v>3.5</v>
      </c>
      <c r="K708" s="194">
        <f>(J563/2)+(J168/2)+(J166/2)+J138+(J131/2)+(J51/2)</f>
        <v>3891250</v>
      </c>
      <c r="L708" s="238">
        <f>K708/K697</f>
        <v>0.39134344773652885</v>
      </c>
      <c r="M708" s="192">
        <v>1.5</v>
      </c>
      <c r="N708" s="194">
        <f>(M166/2)+(M131/2)+(M51/2)</f>
        <v>1156157.5</v>
      </c>
      <c r="O708" s="238">
        <f>N708/N697</f>
        <v>5.041095024340899E-2</v>
      </c>
      <c r="P708" s="192">
        <v>3</v>
      </c>
      <c r="Q708" s="194">
        <f>(P563/2)+P210+(P166/2)+(P131/2)+(P51/2)</f>
        <v>1841766</v>
      </c>
      <c r="R708" s="238">
        <f>Q708/Q697</f>
        <v>0.1748478549698653</v>
      </c>
      <c r="S708" s="192">
        <v>4</v>
      </c>
      <c r="T708" s="194">
        <f>S414+S325+(S131/2)+(S51/2)</f>
        <v>3768269</v>
      </c>
      <c r="U708" s="238">
        <f>T708/T697</f>
        <v>0.48322329503472217</v>
      </c>
      <c r="V708" s="192">
        <v>4</v>
      </c>
      <c r="W708" s="194">
        <f>V585+V586+V415+V325+(V131/2)+(V51/2)</f>
        <v>3417568</v>
      </c>
      <c r="X708" s="238">
        <f>W708/W697</f>
        <v>0.27319770046856373</v>
      </c>
      <c r="Y708" s="192">
        <v>7.25</v>
      </c>
      <c r="Z708" s="194">
        <f>Y621+Y593+Y341+Y324+Y315+Y210+(Y189/4)+(Y131/2)+(Y51/2)</f>
        <v>3489062</v>
      </c>
      <c r="AA708" s="238">
        <f>Z708/Z697</f>
        <v>0.20501841372274504</v>
      </c>
      <c r="AB708" s="192">
        <v>13.16</v>
      </c>
      <c r="AC708" s="194">
        <f>AB624+AB596+AB585+AB588+AB589+AB417+AB388+AB325+AB273+AB267+AB262+AB213+AB182+(AB131/2)+(AB51/2)-AB325-(AB213-AD213)</f>
        <v>11712126.5</v>
      </c>
      <c r="AD708" s="238">
        <f>AC708/AC697</f>
        <v>0.63168053468763485</v>
      </c>
      <c r="AE708" s="192">
        <v>12.16</v>
      </c>
      <c r="AF708" s="194">
        <f>SUM((AE131/2),(AE51/2),AE619:AE624,AE583:AE589,AE565:AE565,AE567:AE573,AE412:AE417,AE397:AE402,AE383:AE388,AE341:AE346,AE320:AE325,AE299:AE304,AE292:AE297,AE285:AE290,AE278:AE283,AE271:AE276,AE264:AE269,AE257:AE262,AE215:AE220,AE208:AE213,AE198:AE203,AE184:AE189,AE177:AE182)</f>
        <v>2000668</v>
      </c>
      <c r="AG708" s="238">
        <f>AF708/AF697</f>
        <v>0.15551044494716276</v>
      </c>
      <c r="AH708" s="192">
        <v>8</v>
      </c>
      <c r="AI708" s="194">
        <f>SUM((AH131/2),(AH51/2),AH619:AH624,AH583:AH589,AH565:AH565,AH567:AH573,AH412:AH417,AH397:AH402,AH383:AH388,AH341:AH346,AH320:AH325,AH299:AH304,AH292:AH297,AH285:AH290,AH278:AH283,AH271:AH276,AH264:AH269,AH257:AH262,AH215:AH220,AH208:AH213,AH198:AH203,AH184:AH189,AH177:AH182)</f>
        <v>14951381</v>
      </c>
      <c r="AJ708" s="238">
        <f>AI708/AI697</f>
        <v>0.17010594425655004</v>
      </c>
      <c r="AK708" s="192">
        <v>4.5</v>
      </c>
      <c r="AL708" s="194">
        <f>SUM((AK131/2),(AK51/2),AK619:AK624,AK583:AK589,AK565:AK565,AK567:AK573,AK412:AK417,AK397:AK402,AK383:AK388,AK341:AK346,AK320:AK325,AK299:AK304,AK292:AK297,AK285:AK290,AK278:AK283,AK271:AK276,AK264:AK269,AK257:AK262,AK215:AK220,AK208:AK213,AK198:AK203,AK184:AK189,AK177:AK182)</f>
        <v>43411900</v>
      </c>
      <c r="AM708" s="237">
        <f>AL708/AL697</f>
        <v>0.59081929589888638</v>
      </c>
      <c r="AN708" s="192">
        <v>1</v>
      </c>
      <c r="AO708" s="194">
        <f>SUM((AN131/2),(AN51/2),AN619:AN624,AN583:AN589,AN565:AN565,AN567:AN573,AN412:AN417,AN397:AN402,AN383:AN388,AN341:AN346,AN320:AN325,AN299:AN304,AN292:AN297,AN285:AN290,AN278:AN283,AN271:AN276,AN264:AN269,AN257:AN262,AN215:AN220,AN208:AN213,AN198:AN203,AN184:AN189,AN177:AN182)</f>
        <v>518230</v>
      </c>
      <c r="AP708" s="237">
        <f>AO708/AO697</f>
        <v>1.1374584630559756E-2</v>
      </c>
      <c r="AQ708" s="192">
        <v>1</v>
      </c>
      <c r="AR708" s="194">
        <f>SUM((AQ131/2),(AQ51/2),AQ619:AQ624,AQ583:AQ589,AQ565:AQ565,AQ567:AQ573,AQ412:AQ417,AQ397:AQ402,AQ383:AQ388,AQ341:AQ346,AQ320:AQ325,AQ299:AQ304,AQ292:AQ297,AQ285:AQ290,AQ278:AQ283,AQ271:AQ276,AQ264:AQ269,AQ257:AQ262,AQ215:AQ220,AQ208:AQ213,AQ198:AQ203,AQ184:AQ189,AQ177:AQ182)</f>
        <v>425094.5</v>
      </c>
      <c r="AS708" s="237">
        <f>AR708/AR697</f>
        <v>3.0535759014504709E-2</v>
      </c>
      <c r="AT708" s="192"/>
      <c r="AU708" s="194">
        <f>SUM((AT131/2),(AT51/2),AT619:AT624,AT583:AT589,AT565:AT565,AT567:AT573,AT412:AT417,AT397:AT402,AT383:AT388,AT341:AT346,AT320:AT325,AT299:AT304,AT292:AT297,AT285:AT290,AT278:AT283,AT271:AT276,AT264:AT269,AT257:AT262,AT215:AT220,AT208:AT213,AT198:AT203,AT184:AT189,AT177:AT182)</f>
        <v>0</v>
      </c>
      <c r="AV708" s="237" t="e">
        <f>AU708/AU697</f>
        <v>#DIV/0!</v>
      </c>
      <c r="AW708" s="192"/>
      <c r="AX708" s="194">
        <f>SUM((AW131/2),(AW51/2),AW619:AW624,AW583:AW589,AW565:AW565,AW567:AW573,AW412:AW417,AW397:AW402,AW383:AW388,AW341:AW346,AW320:AW325,AW299:AW304,AW292:AW297,AW285:AW290,AW278:AW283,AW271:AW276,AW264:AW269,AW257:AW262,AW215:AW220,AW208:AW213,AW198:AW203,AW184:AW189,AW177:AW182)</f>
        <v>0</v>
      </c>
      <c r="AY708" s="237" t="e">
        <f>AX708/AX697</f>
        <v>#DIV/0!</v>
      </c>
      <c r="BA708" s="192">
        <f>SUM(AK708,AH708,AE708,AB708,Y708,V708,S708,P708,M708,J708,G708,AN708,AQ708)</f>
        <v>68.069999999999993</v>
      </c>
      <c r="BB708" s="194">
        <f>SUM(AL708,AI708,AF708,AC708,Z708,W708,T708,Q708,N708,K708,H708,AO708,AR708)</f>
        <v>94968350.5</v>
      </c>
      <c r="BC708" s="209">
        <f>BB708/BB697</f>
        <v>0.27210868533432292</v>
      </c>
      <c r="BF708" s="240">
        <f>SUM(BA708,'KY - TA'!BA195,'KY - CRP'!AG130)</f>
        <v>89.073319999999995</v>
      </c>
      <c r="BG708" s="194">
        <f>SUM(BB708,'KY - TA'!BB195,'KY - CRP'!AH130)</f>
        <v>99878971.464440003</v>
      </c>
      <c r="BH708" s="209" t="e">
        <f>BG708/BG697</f>
        <v>#REF!</v>
      </c>
    </row>
    <row r="709" spans="7:60" ht="45.75">
      <c r="BC709" s="181" t="s">
        <v>274</v>
      </c>
      <c r="BH709" s="181" t="s">
        <v>274</v>
      </c>
    </row>
    <row r="710" spans="7:60">
      <c r="BC710" s="184">
        <f>BI658/(BG666+BG661+BG662)</f>
        <v>0.20882712865261055</v>
      </c>
      <c r="BH710" s="184">
        <f>BI658/(BG666+BG661+BG662)</f>
        <v>0.20882712865261055</v>
      </c>
    </row>
    <row r="713" spans="7:60" ht="45.75">
      <c r="Z713" s="1" t="s">
        <v>585</v>
      </c>
    </row>
    <row r="714" spans="7:60">
      <c r="Z714" s="177">
        <v>66719770</v>
      </c>
    </row>
    <row r="715" spans="7:60" ht="60.75">
      <c r="Z715" s="1" t="s">
        <v>586</v>
      </c>
    </row>
    <row r="716" spans="7:60">
      <c r="Z716" s="178">
        <f>14434484/Z714</f>
        <v>0.2163449304456535</v>
      </c>
    </row>
    <row r="717" spans="7:60" ht="60.75">
      <c r="Z717" s="1" t="s">
        <v>587</v>
      </c>
    </row>
    <row r="718" spans="7:60">
      <c r="Z718" s="178">
        <f>-AA655/Z714</f>
        <v>0.25194909994443926</v>
      </c>
    </row>
  </sheetData>
  <sheetProtection selectLockedCells="1"/>
  <autoFilter ref="A1:A718" xr:uid="{00000000-0001-0000-0000-000000000000}"/>
  <mergeCells count="467">
    <mergeCell ref="A626:A631"/>
    <mergeCell ref="B626:B631"/>
    <mergeCell ref="C626:C631"/>
    <mergeCell ref="D626:D631"/>
    <mergeCell ref="E626:E631"/>
    <mergeCell ref="A633:A638"/>
    <mergeCell ref="B633:B638"/>
    <mergeCell ref="C633:C638"/>
    <mergeCell ref="D633:D638"/>
    <mergeCell ref="A612:A617"/>
    <mergeCell ref="B612:B617"/>
    <mergeCell ref="C612:C617"/>
    <mergeCell ref="D612:D617"/>
    <mergeCell ref="E612:E617"/>
    <mergeCell ref="A619:A624"/>
    <mergeCell ref="B619:B624"/>
    <mergeCell ref="C619:C624"/>
    <mergeCell ref="D619:D624"/>
    <mergeCell ref="E619:E624"/>
    <mergeCell ref="A598:A603"/>
    <mergeCell ref="B598:B603"/>
    <mergeCell ref="C598:C603"/>
    <mergeCell ref="D598:D603"/>
    <mergeCell ref="E598:E603"/>
    <mergeCell ref="A605:A610"/>
    <mergeCell ref="B605:B610"/>
    <mergeCell ref="C605:C610"/>
    <mergeCell ref="D605:D610"/>
    <mergeCell ref="E605:E610"/>
    <mergeCell ref="A583:A589"/>
    <mergeCell ref="B583:B589"/>
    <mergeCell ref="C583:C589"/>
    <mergeCell ref="D583:D589"/>
    <mergeCell ref="E583:E589"/>
    <mergeCell ref="A591:A596"/>
    <mergeCell ref="B591:B596"/>
    <mergeCell ref="C591:C596"/>
    <mergeCell ref="D591:D596"/>
    <mergeCell ref="E591:E596"/>
    <mergeCell ref="A567:A573"/>
    <mergeCell ref="B567:B573"/>
    <mergeCell ref="C567:C573"/>
    <mergeCell ref="D567:D573"/>
    <mergeCell ref="E567:E573"/>
    <mergeCell ref="A575:A581"/>
    <mergeCell ref="B575:B581"/>
    <mergeCell ref="C575:C581"/>
    <mergeCell ref="D575:D581"/>
    <mergeCell ref="E575:E581"/>
    <mergeCell ref="A549:A554"/>
    <mergeCell ref="B549:B554"/>
    <mergeCell ref="C549:C554"/>
    <mergeCell ref="D549:D554"/>
    <mergeCell ref="E549:E554"/>
    <mergeCell ref="A558:A563"/>
    <mergeCell ref="B558:B563"/>
    <mergeCell ref="C558:C563"/>
    <mergeCell ref="D558:D563"/>
    <mergeCell ref="E558:E563"/>
    <mergeCell ref="A535:A540"/>
    <mergeCell ref="B535:B540"/>
    <mergeCell ref="C535:C540"/>
    <mergeCell ref="D535:D540"/>
    <mergeCell ref="E535:E540"/>
    <mergeCell ref="A542:A547"/>
    <mergeCell ref="B542:B547"/>
    <mergeCell ref="C542:C547"/>
    <mergeCell ref="D542:D547"/>
    <mergeCell ref="E542:E547"/>
    <mergeCell ref="A521:A526"/>
    <mergeCell ref="B521:B526"/>
    <mergeCell ref="C521:C526"/>
    <mergeCell ref="D521:D526"/>
    <mergeCell ref="E521:E526"/>
    <mergeCell ref="A528:A533"/>
    <mergeCell ref="B528:B533"/>
    <mergeCell ref="C528:C533"/>
    <mergeCell ref="D528:D533"/>
    <mergeCell ref="E528:E533"/>
    <mergeCell ref="A506:A511"/>
    <mergeCell ref="B506:B511"/>
    <mergeCell ref="C506:C511"/>
    <mergeCell ref="D506:D511"/>
    <mergeCell ref="E506:E511"/>
    <mergeCell ref="A513:A519"/>
    <mergeCell ref="B513:B519"/>
    <mergeCell ref="C513:C519"/>
    <mergeCell ref="D513:D519"/>
    <mergeCell ref="E513:E519"/>
    <mergeCell ref="A492:A497"/>
    <mergeCell ref="B492:B497"/>
    <mergeCell ref="C492:C497"/>
    <mergeCell ref="D492:D497"/>
    <mergeCell ref="E492:E497"/>
    <mergeCell ref="A499:A504"/>
    <mergeCell ref="B499:B504"/>
    <mergeCell ref="C499:C504"/>
    <mergeCell ref="D499:D504"/>
    <mergeCell ref="E499:E504"/>
    <mergeCell ref="A478:A483"/>
    <mergeCell ref="B478:B483"/>
    <mergeCell ref="C478:C483"/>
    <mergeCell ref="D478:D483"/>
    <mergeCell ref="E478:E483"/>
    <mergeCell ref="A485:A490"/>
    <mergeCell ref="B485:B490"/>
    <mergeCell ref="C485:C490"/>
    <mergeCell ref="D485:D490"/>
    <mergeCell ref="E485:E490"/>
    <mergeCell ref="A464:A469"/>
    <mergeCell ref="B464:B469"/>
    <mergeCell ref="C464:C469"/>
    <mergeCell ref="D464:D469"/>
    <mergeCell ref="E464:E469"/>
    <mergeCell ref="A471:A476"/>
    <mergeCell ref="B471:B476"/>
    <mergeCell ref="C471:C476"/>
    <mergeCell ref="D471:D476"/>
    <mergeCell ref="E471:E476"/>
    <mergeCell ref="A448:A453"/>
    <mergeCell ref="B448:B453"/>
    <mergeCell ref="C448:C453"/>
    <mergeCell ref="D448:D453"/>
    <mergeCell ref="E448:E453"/>
    <mergeCell ref="A455:A460"/>
    <mergeCell ref="B455:B460"/>
    <mergeCell ref="C455:C460"/>
    <mergeCell ref="D455:D460"/>
    <mergeCell ref="E455:E460"/>
    <mergeCell ref="A433:A439"/>
    <mergeCell ref="B433:B439"/>
    <mergeCell ref="C433:C439"/>
    <mergeCell ref="D433:D439"/>
    <mergeCell ref="E433:E439"/>
    <mergeCell ref="A441:A446"/>
    <mergeCell ref="B441:B446"/>
    <mergeCell ref="C441:C446"/>
    <mergeCell ref="D441:D446"/>
    <mergeCell ref="E441:E446"/>
    <mergeCell ref="A419:A424"/>
    <mergeCell ref="B419:B424"/>
    <mergeCell ref="C419:C424"/>
    <mergeCell ref="D419:D424"/>
    <mergeCell ref="E419:E424"/>
    <mergeCell ref="A426:A431"/>
    <mergeCell ref="B426:B431"/>
    <mergeCell ref="C426:C431"/>
    <mergeCell ref="D426:D431"/>
    <mergeCell ref="E426:E431"/>
    <mergeCell ref="A404:A410"/>
    <mergeCell ref="B404:B410"/>
    <mergeCell ref="C404:C410"/>
    <mergeCell ref="D404:D410"/>
    <mergeCell ref="E404:E410"/>
    <mergeCell ref="A412:A417"/>
    <mergeCell ref="B412:B417"/>
    <mergeCell ref="C412:C417"/>
    <mergeCell ref="D412:D417"/>
    <mergeCell ref="E412:E417"/>
    <mergeCell ref="A390:A395"/>
    <mergeCell ref="B390:B395"/>
    <mergeCell ref="C390:C395"/>
    <mergeCell ref="D390:D395"/>
    <mergeCell ref="E390:E395"/>
    <mergeCell ref="A397:A402"/>
    <mergeCell ref="B397:B402"/>
    <mergeCell ref="C397:C402"/>
    <mergeCell ref="D397:D402"/>
    <mergeCell ref="E397:E402"/>
    <mergeCell ref="A376:A381"/>
    <mergeCell ref="B376:B381"/>
    <mergeCell ref="C376:C381"/>
    <mergeCell ref="D376:D381"/>
    <mergeCell ref="E376:E381"/>
    <mergeCell ref="A383:A388"/>
    <mergeCell ref="B383:B388"/>
    <mergeCell ref="C383:C388"/>
    <mergeCell ref="D383:D388"/>
    <mergeCell ref="E383:E388"/>
    <mergeCell ref="A369:A374"/>
    <mergeCell ref="B369:B374"/>
    <mergeCell ref="C369:C374"/>
    <mergeCell ref="D369:D374"/>
    <mergeCell ref="E369:E374"/>
    <mergeCell ref="A355:A360"/>
    <mergeCell ref="B355:B360"/>
    <mergeCell ref="C355:C360"/>
    <mergeCell ref="D355:D360"/>
    <mergeCell ref="E355:E360"/>
    <mergeCell ref="A362:A367"/>
    <mergeCell ref="B362:B367"/>
    <mergeCell ref="C362:C367"/>
    <mergeCell ref="D362:D367"/>
    <mergeCell ref="E362:E367"/>
    <mergeCell ref="A341:A346"/>
    <mergeCell ref="B341:B346"/>
    <mergeCell ref="C341:C346"/>
    <mergeCell ref="D341:D346"/>
    <mergeCell ref="E334:E339"/>
    <mergeCell ref="E341:E346"/>
    <mergeCell ref="A348:A353"/>
    <mergeCell ref="B348:B353"/>
    <mergeCell ref="C348:C353"/>
    <mergeCell ref="D348:D353"/>
    <mergeCell ref="E348:E353"/>
    <mergeCell ref="A327:A332"/>
    <mergeCell ref="B327:B332"/>
    <mergeCell ref="C327:C332"/>
    <mergeCell ref="D327:D332"/>
    <mergeCell ref="E327:E332"/>
    <mergeCell ref="A334:A339"/>
    <mergeCell ref="B334:B339"/>
    <mergeCell ref="C334:C339"/>
    <mergeCell ref="D334:D339"/>
    <mergeCell ref="A313:A318"/>
    <mergeCell ref="B313:B318"/>
    <mergeCell ref="C313:C318"/>
    <mergeCell ref="D313:D318"/>
    <mergeCell ref="E313:E318"/>
    <mergeCell ref="A320:A325"/>
    <mergeCell ref="B320:B325"/>
    <mergeCell ref="C320:C325"/>
    <mergeCell ref="D320:D325"/>
    <mergeCell ref="E320:E325"/>
    <mergeCell ref="A299:A304"/>
    <mergeCell ref="B299:B304"/>
    <mergeCell ref="C299:C304"/>
    <mergeCell ref="D299:D304"/>
    <mergeCell ref="E299:E304"/>
    <mergeCell ref="A306:A311"/>
    <mergeCell ref="B306:B311"/>
    <mergeCell ref="C306:C311"/>
    <mergeCell ref="D306:D311"/>
    <mergeCell ref="E306:E311"/>
    <mergeCell ref="A285:A290"/>
    <mergeCell ref="B285:B290"/>
    <mergeCell ref="C285:C290"/>
    <mergeCell ref="D285:D290"/>
    <mergeCell ref="E285:E290"/>
    <mergeCell ref="A292:A297"/>
    <mergeCell ref="B292:B297"/>
    <mergeCell ref="C292:C297"/>
    <mergeCell ref="D292:D297"/>
    <mergeCell ref="E292:E297"/>
    <mergeCell ref="A271:A276"/>
    <mergeCell ref="B271:B276"/>
    <mergeCell ref="C271:C276"/>
    <mergeCell ref="D271:D276"/>
    <mergeCell ref="E271:E276"/>
    <mergeCell ref="A278:A283"/>
    <mergeCell ref="B278:B283"/>
    <mergeCell ref="C278:C283"/>
    <mergeCell ref="D278:D283"/>
    <mergeCell ref="E278:E283"/>
    <mergeCell ref="A257:A262"/>
    <mergeCell ref="B257:B262"/>
    <mergeCell ref="C257:C262"/>
    <mergeCell ref="D257:D262"/>
    <mergeCell ref="E257:E262"/>
    <mergeCell ref="A264:A269"/>
    <mergeCell ref="B264:B269"/>
    <mergeCell ref="C264:C269"/>
    <mergeCell ref="D264:D269"/>
    <mergeCell ref="E264:E269"/>
    <mergeCell ref="A243:A248"/>
    <mergeCell ref="B243:B248"/>
    <mergeCell ref="C243:C248"/>
    <mergeCell ref="D243:D248"/>
    <mergeCell ref="E243:E248"/>
    <mergeCell ref="A250:A255"/>
    <mergeCell ref="B250:B255"/>
    <mergeCell ref="C250:C255"/>
    <mergeCell ref="D250:D255"/>
    <mergeCell ref="E250:E255"/>
    <mergeCell ref="A229:A234"/>
    <mergeCell ref="B229:B234"/>
    <mergeCell ref="C229:C234"/>
    <mergeCell ref="D229:D234"/>
    <mergeCell ref="E229:E234"/>
    <mergeCell ref="A236:A241"/>
    <mergeCell ref="B236:B241"/>
    <mergeCell ref="C236:C241"/>
    <mergeCell ref="D236:D241"/>
    <mergeCell ref="E236:E241"/>
    <mergeCell ref="A215:A220"/>
    <mergeCell ref="B215:B220"/>
    <mergeCell ref="C215:C220"/>
    <mergeCell ref="D215:D220"/>
    <mergeCell ref="E215:E220"/>
    <mergeCell ref="A222:A227"/>
    <mergeCell ref="B222:B227"/>
    <mergeCell ref="C222:C227"/>
    <mergeCell ref="D222:D227"/>
    <mergeCell ref="E222:E227"/>
    <mergeCell ref="A205:A206"/>
    <mergeCell ref="B205:B206"/>
    <mergeCell ref="C205:C206"/>
    <mergeCell ref="D205:D206"/>
    <mergeCell ref="E205:E206"/>
    <mergeCell ref="A208:A213"/>
    <mergeCell ref="B208:B213"/>
    <mergeCell ref="C208:C213"/>
    <mergeCell ref="D208:D213"/>
    <mergeCell ref="E208:E213"/>
    <mergeCell ref="A191:A196"/>
    <mergeCell ref="B191:B196"/>
    <mergeCell ref="C191:C196"/>
    <mergeCell ref="D191:D196"/>
    <mergeCell ref="E191:E196"/>
    <mergeCell ref="A198:A203"/>
    <mergeCell ref="B198:B203"/>
    <mergeCell ref="C198:C203"/>
    <mergeCell ref="D198:D203"/>
    <mergeCell ref="E198:E203"/>
    <mergeCell ref="A177:A182"/>
    <mergeCell ref="B177:B182"/>
    <mergeCell ref="C177:C182"/>
    <mergeCell ref="D177:D182"/>
    <mergeCell ref="E177:E182"/>
    <mergeCell ref="A184:A189"/>
    <mergeCell ref="B184:B189"/>
    <mergeCell ref="C184:C189"/>
    <mergeCell ref="D184:D189"/>
    <mergeCell ref="E184:E189"/>
    <mergeCell ref="A161:A166"/>
    <mergeCell ref="B161:B166"/>
    <mergeCell ref="C161:C166"/>
    <mergeCell ref="D161:D166"/>
    <mergeCell ref="E161:E166"/>
    <mergeCell ref="A170:A175"/>
    <mergeCell ref="B170:B175"/>
    <mergeCell ref="C170:C175"/>
    <mergeCell ref="D170:D175"/>
    <mergeCell ref="E170:E175"/>
    <mergeCell ref="A147:A152"/>
    <mergeCell ref="B147:B152"/>
    <mergeCell ref="C147:C152"/>
    <mergeCell ref="D147:D152"/>
    <mergeCell ref="E147:E152"/>
    <mergeCell ref="A154:A159"/>
    <mergeCell ref="B154:B159"/>
    <mergeCell ref="C154:C159"/>
    <mergeCell ref="D154:D159"/>
    <mergeCell ref="E154:E159"/>
    <mergeCell ref="A133:A138"/>
    <mergeCell ref="B133:B138"/>
    <mergeCell ref="C133:C138"/>
    <mergeCell ref="D133:D138"/>
    <mergeCell ref="E133:E138"/>
    <mergeCell ref="A140:A145"/>
    <mergeCell ref="B140:B145"/>
    <mergeCell ref="C140:C145"/>
    <mergeCell ref="D140:D145"/>
    <mergeCell ref="E140:E145"/>
    <mergeCell ref="S4:U4"/>
    <mergeCell ref="AT4:AV4"/>
    <mergeCell ref="AW4:AY4"/>
    <mergeCell ref="A1:BA1"/>
    <mergeCell ref="A3:BA3"/>
    <mergeCell ref="AQ4:AS4"/>
    <mergeCell ref="AN4:AP4"/>
    <mergeCell ref="AK4:AM4"/>
    <mergeCell ref="AH4:AJ4"/>
    <mergeCell ref="A4:F4"/>
    <mergeCell ref="V4:X4"/>
    <mergeCell ref="Y4:AA4"/>
    <mergeCell ref="AB4:AD4"/>
    <mergeCell ref="AE4:AG4"/>
    <mergeCell ref="G4:I4"/>
    <mergeCell ref="J4:L4"/>
    <mergeCell ref="A14:A19"/>
    <mergeCell ref="B14:B19"/>
    <mergeCell ref="C14:C19"/>
    <mergeCell ref="D14:D19"/>
    <mergeCell ref="E14:E19"/>
    <mergeCell ref="M4:O4"/>
    <mergeCell ref="P4:R4"/>
    <mergeCell ref="A6:A12"/>
    <mergeCell ref="B6:B12"/>
    <mergeCell ref="C6:C12"/>
    <mergeCell ref="D6:D12"/>
    <mergeCell ref="E6:E12"/>
    <mergeCell ref="A28:A33"/>
    <mergeCell ref="B28:B33"/>
    <mergeCell ref="C28:C33"/>
    <mergeCell ref="D28:D33"/>
    <mergeCell ref="E28:E33"/>
    <mergeCell ref="A21:A26"/>
    <mergeCell ref="B21:B26"/>
    <mergeCell ref="C21:C26"/>
    <mergeCell ref="D21:D26"/>
    <mergeCell ref="E21:E26"/>
    <mergeCell ref="A43:A48"/>
    <mergeCell ref="B43:B48"/>
    <mergeCell ref="C43:C48"/>
    <mergeCell ref="D43:D48"/>
    <mergeCell ref="E43:E48"/>
    <mergeCell ref="A35:A41"/>
    <mergeCell ref="B35:B41"/>
    <mergeCell ref="C35:C41"/>
    <mergeCell ref="D35:D41"/>
    <mergeCell ref="E35:E41"/>
    <mergeCell ref="A53:A58"/>
    <mergeCell ref="B53:B58"/>
    <mergeCell ref="C53:C58"/>
    <mergeCell ref="D53:D58"/>
    <mergeCell ref="E53:E58"/>
    <mergeCell ref="A50:A51"/>
    <mergeCell ref="B50:B51"/>
    <mergeCell ref="C50:C51"/>
    <mergeCell ref="D50:D51"/>
    <mergeCell ref="E50:E51"/>
    <mergeCell ref="A67:A72"/>
    <mergeCell ref="B67:B72"/>
    <mergeCell ref="C67:C72"/>
    <mergeCell ref="D67:D72"/>
    <mergeCell ref="E67:E72"/>
    <mergeCell ref="A60:A65"/>
    <mergeCell ref="B60:B65"/>
    <mergeCell ref="C60:C65"/>
    <mergeCell ref="D60:D65"/>
    <mergeCell ref="E60:E65"/>
    <mergeCell ref="A81:A86"/>
    <mergeCell ref="B81:B86"/>
    <mergeCell ref="C81:C86"/>
    <mergeCell ref="D81:D86"/>
    <mergeCell ref="E81:E86"/>
    <mergeCell ref="A74:A79"/>
    <mergeCell ref="B74:B79"/>
    <mergeCell ref="C74:C79"/>
    <mergeCell ref="D74:D79"/>
    <mergeCell ref="E74:E79"/>
    <mergeCell ref="A95:A100"/>
    <mergeCell ref="B95:B100"/>
    <mergeCell ref="C95:C100"/>
    <mergeCell ref="D95:D100"/>
    <mergeCell ref="E95:E100"/>
    <mergeCell ref="A88:A93"/>
    <mergeCell ref="B88:B93"/>
    <mergeCell ref="C88:C93"/>
    <mergeCell ref="D88:D93"/>
    <mergeCell ref="E88:E93"/>
    <mergeCell ref="A109:A114"/>
    <mergeCell ref="B109:B114"/>
    <mergeCell ref="C109:C114"/>
    <mergeCell ref="D109:D114"/>
    <mergeCell ref="E109:E114"/>
    <mergeCell ref="A102:A107"/>
    <mergeCell ref="B102:B107"/>
    <mergeCell ref="C102:C107"/>
    <mergeCell ref="D102:D107"/>
    <mergeCell ref="E102:E107"/>
    <mergeCell ref="A130:A131"/>
    <mergeCell ref="A123:A128"/>
    <mergeCell ref="B123:B128"/>
    <mergeCell ref="C123:C128"/>
    <mergeCell ref="D123:D128"/>
    <mergeCell ref="E123:E128"/>
    <mergeCell ref="A116:A121"/>
    <mergeCell ref="B116:B121"/>
    <mergeCell ref="C116:C121"/>
    <mergeCell ref="D116:D121"/>
    <mergeCell ref="E116:E121"/>
    <mergeCell ref="B130:B131"/>
    <mergeCell ref="C130:C131"/>
    <mergeCell ref="D130:D131"/>
    <mergeCell ref="E130:E131"/>
  </mergeCells>
  <pageMargins left="0.25" right="0.25" top="0.75" bottom="0.75" header="0.3" footer="0.3"/>
  <pageSetup paperSize="3" scale="23" fitToHeight="0" orientation="landscape" r:id="rId1"/>
  <headerFooter>
    <oddFooter>&amp;C&amp;P</oddFooter>
  </headerFooter>
  <rowBreaks count="7" manualBreakCount="7">
    <brk id="152" max="70" man="1"/>
    <brk id="72" max="70" man="1"/>
    <brk id="206" max="70" man="1"/>
    <brk id="511" max="70" man="1"/>
    <brk id="318" max="70" man="1"/>
    <brk id="417" max="70" man="1"/>
    <brk id="41" max="70"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E99E5-1CA6-4542-91F0-87E67DDB495B}">
  <sheetPr>
    <tabColor theme="5"/>
    <pageSetUpPr fitToPage="1"/>
  </sheetPr>
  <dimension ref="A1:BD197"/>
  <sheetViews>
    <sheetView view="pageBreakPreview" zoomScaleNormal="60" zoomScaleSheetLayoutView="100" workbookViewId="0">
      <pane xSplit="6" ySplit="3" topLeftCell="AF81" activePane="bottomRight" state="frozen"/>
      <selection pane="bottomRight" activeCell="AK90" sqref="AK90"/>
      <selection pane="bottomLeft" activeCell="A27" sqref="A27"/>
      <selection pane="topRight" activeCell="H1" sqref="H1"/>
    </sheetView>
  </sheetViews>
  <sheetFormatPr defaultColWidth="9.140625" defaultRowHeight="15" customHeight="1"/>
  <cols>
    <col min="1" max="1" width="15" style="1" customWidth="1"/>
    <col min="2" max="2" width="27.42578125" customWidth="1"/>
    <col min="3" max="3" width="11.7109375" customWidth="1"/>
    <col min="4" max="4" width="12.140625" customWidth="1"/>
    <col min="5" max="5" width="22.85546875" customWidth="1"/>
    <col min="6" max="6" width="16.140625" customWidth="1"/>
    <col min="7" max="7" width="19.7109375" customWidth="1"/>
    <col min="8" max="8" width="18.5703125" customWidth="1"/>
    <col min="9" max="9" width="18.85546875" customWidth="1"/>
    <col min="10" max="10" width="19.7109375" customWidth="1"/>
    <col min="11" max="11" width="18.5703125" customWidth="1"/>
    <col min="12" max="12" width="18.85546875" customWidth="1"/>
    <col min="13" max="13" width="19.7109375" customWidth="1"/>
    <col min="14" max="14" width="18.5703125" customWidth="1"/>
    <col min="15" max="15" width="18.85546875" customWidth="1"/>
    <col min="16" max="16" width="19.7109375" customWidth="1"/>
    <col min="17" max="17" width="18.5703125" customWidth="1"/>
    <col min="18" max="18" width="18.85546875" customWidth="1"/>
    <col min="19" max="19" width="19.7109375" customWidth="1"/>
    <col min="20" max="20" width="18.5703125" customWidth="1"/>
    <col min="21" max="21" width="18.85546875" customWidth="1"/>
    <col min="22" max="22" width="19.7109375" customWidth="1"/>
    <col min="23" max="23" width="18.5703125" customWidth="1"/>
    <col min="24" max="24" width="18.85546875" customWidth="1"/>
    <col min="25" max="25" width="19.7109375" customWidth="1"/>
    <col min="26" max="26" width="18.5703125" customWidth="1"/>
    <col min="27" max="27" width="18.85546875" customWidth="1"/>
    <col min="28" max="28" width="19.7109375" customWidth="1"/>
    <col min="29" max="29" width="21.140625" bestFit="1" customWidth="1"/>
    <col min="30" max="30" width="18.85546875" customWidth="1"/>
    <col min="31" max="31" width="19.7109375" customWidth="1"/>
    <col min="32" max="32" width="21.140625" bestFit="1" customWidth="1"/>
    <col min="33" max="33" width="18.85546875" customWidth="1"/>
    <col min="34" max="34" width="19.7109375" customWidth="1"/>
    <col min="35" max="35" width="21.140625" bestFit="1" customWidth="1"/>
    <col min="36" max="36" width="18.85546875" customWidth="1"/>
    <col min="37" max="37" width="19.7109375" customWidth="1"/>
    <col min="38" max="38" width="21.140625" bestFit="1" customWidth="1"/>
    <col min="39" max="39" width="18.85546875" customWidth="1"/>
    <col min="40" max="40" width="19.7109375" customWidth="1"/>
    <col min="41" max="41" width="21.140625" bestFit="1" customWidth="1"/>
    <col min="42" max="42" width="18.85546875" customWidth="1"/>
    <col min="43" max="43" width="19.7109375" customWidth="1"/>
    <col min="44" max="44" width="21.140625" bestFit="1" customWidth="1"/>
    <col min="45" max="51" width="18.85546875" customWidth="1"/>
    <col min="52" max="52" width="26.140625" bestFit="1" customWidth="1"/>
    <col min="53" max="53" width="19.85546875" customWidth="1"/>
    <col min="54" max="54" width="20.7109375" customWidth="1"/>
    <col min="55" max="55" width="21.5703125" customWidth="1"/>
    <col min="56" max="56" width="25.140625" customWidth="1"/>
  </cols>
  <sheetData>
    <row r="1" spans="1:53" ht="42" customHeight="1">
      <c r="A1" s="618" t="s">
        <v>588</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8"/>
      <c r="AQ1" s="618"/>
      <c r="AR1" s="618"/>
      <c r="AS1" s="618"/>
      <c r="AT1" s="618"/>
      <c r="AU1" s="618"/>
      <c r="AV1" s="618"/>
      <c r="AW1" s="618"/>
      <c r="AX1" s="618"/>
      <c r="AY1" s="618"/>
      <c r="AZ1" s="618"/>
      <c r="BA1" s="618"/>
    </row>
    <row r="2" spans="1:53" s="41" customFormat="1" ht="22.5" customHeight="1">
      <c r="A2" s="619" t="s">
        <v>1</v>
      </c>
      <c r="B2" s="619"/>
      <c r="C2" s="619"/>
      <c r="D2" s="619"/>
      <c r="E2" s="619"/>
      <c r="F2" s="619"/>
      <c r="G2" s="619"/>
      <c r="H2" s="619"/>
      <c r="I2" s="619"/>
      <c r="J2" s="619"/>
      <c r="K2" s="619"/>
      <c r="L2" s="619"/>
      <c r="M2" s="619"/>
      <c r="N2" s="619"/>
      <c r="O2" s="619"/>
      <c r="P2" s="619"/>
      <c r="Q2" s="619"/>
      <c r="R2" s="619"/>
      <c r="S2" s="619"/>
      <c r="T2" s="619"/>
      <c r="U2" s="619"/>
      <c r="V2" s="619"/>
      <c r="W2" s="619"/>
      <c r="X2" s="619"/>
      <c r="Y2" s="619"/>
      <c r="Z2" s="619"/>
      <c r="AA2" s="619"/>
      <c r="AB2" s="619"/>
      <c r="AC2" s="619"/>
      <c r="AD2" s="619"/>
      <c r="AE2" s="619"/>
      <c r="AF2" s="619"/>
      <c r="AG2" s="619"/>
      <c r="AH2" s="619"/>
      <c r="AI2" s="619"/>
      <c r="AJ2" s="619"/>
      <c r="AK2" s="619"/>
      <c r="AL2" s="619"/>
      <c r="AM2" s="619"/>
      <c r="AN2" s="619"/>
      <c r="AO2" s="619"/>
      <c r="AP2" s="619"/>
      <c r="AQ2" s="619"/>
      <c r="AR2" s="619"/>
      <c r="AS2" s="619"/>
      <c r="AT2" s="619"/>
      <c r="AU2" s="619"/>
      <c r="AV2" s="619"/>
      <c r="AW2" s="619"/>
      <c r="AX2" s="619"/>
      <c r="AY2" s="619"/>
      <c r="AZ2" s="619"/>
      <c r="BA2" s="619"/>
    </row>
    <row r="3" spans="1:53" ht="21.75" customHeight="1">
      <c r="A3" s="620" t="s">
        <v>2</v>
      </c>
      <c r="B3" s="621"/>
      <c r="C3" s="621"/>
      <c r="D3" s="621"/>
      <c r="E3" s="621"/>
      <c r="F3" s="622"/>
      <c r="G3" s="623" t="s">
        <v>3</v>
      </c>
      <c r="H3" s="606"/>
      <c r="I3" s="607"/>
      <c r="J3" s="605" t="s">
        <v>4</v>
      </c>
      <c r="K3" s="606"/>
      <c r="L3" s="607"/>
      <c r="M3" s="605" t="s">
        <v>5</v>
      </c>
      <c r="N3" s="606"/>
      <c r="O3" s="607"/>
      <c r="P3" s="605" t="s">
        <v>6</v>
      </c>
      <c r="Q3" s="606"/>
      <c r="R3" s="607"/>
      <c r="S3" s="605" t="s">
        <v>7</v>
      </c>
      <c r="T3" s="606"/>
      <c r="U3" s="607"/>
      <c r="V3" s="605" t="s">
        <v>8</v>
      </c>
      <c r="W3" s="606"/>
      <c r="X3" s="607"/>
      <c r="Y3" s="605" t="s">
        <v>9</v>
      </c>
      <c r="Z3" s="606"/>
      <c r="AA3" s="607"/>
      <c r="AB3" s="605" t="s">
        <v>10</v>
      </c>
      <c r="AC3" s="606"/>
      <c r="AD3" s="607"/>
      <c r="AE3" s="605" t="s">
        <v>11</v>
      </c>
      <c r="AF3" s="606"/>
      <c r="AG3" s="607"/>
      <c r="AH3" s="605" t="s">
        <v>12</v>
      </c>
      <c r="AI3" s="606"/>
      <c r="AJ3" s="607"/>
      <c r="AK3" s="605" t="s">
        <v>13</v>
      </c>
      <c r="AL3" s="606"/>
      <c r="AM3" s="607"/>
      <c r="AN3" s="605" t="s">
        <v>14</v>
      </c>
      <c r="AO3" s="606"/>
      <c r="AP3" s="607"/>
      <c r="AQ3" s="605" t="s">
        <v>15</v>
      </c>
      <c r="AR3" s="606"/>
      <c r="AS3" s="607"/>
      <c r="AT3" s="605" t="s">
        <v>16</v>
      </c>
      <c r="AU3" s="606"/>
      <c r="AV3" s="607"/>
      <c r="AW3" s="605" t="s">
        <v>17</v>
      </c>
      <c r="AX3" s="606"/>
      <c r="AY3" s="607"/>
      <c r="AZ3" s="42" t="s">
        <v>276</v>
      </c>
      <c r="BA3" s="43"/>
    </row>
    <row r="4" spans="1:53" ht="15" customHeight="1">
      <c r="A4" s="435" t="s">
        <v>24</v>
      </c>
      <c r="B4" s="446" t="s">
        <v>20</v>
      </c>
      <c r="C4" s="446" t="s">
        <v>21</v>
      </c>
      <c r="D4" s="446" t="s">
        <v>212</v>
      </c>
      <c r="E4" s="446" t="s">
        <v>23</v>
      </c>
      <c r="F4" s="448" t="s">
        <v>25</v>
      </c>
      <c r="G4" s="433" t="s">
        <v>26</v>
      </c>
      <c r="H4" s="435" t="s">
        <v>27</v>
      </c>
      <c r="I4" s="437" t="s">
        <v>28</v>
      </c>
      <c r="J4" s="433" t="s">
        <v>26</v>
      </c>
      <c r="K4" s="435" t="s">
        <v>27</v>
      </c>
      <c r="L4" s="437" t="s">
        <v>28</v>
      </c>
      <c r="M4" s="433" t="s">
        <v>26</v>
      </c>
      <c r="N4" s="435" t="s">
        <v>27</v>
      </c>
      <c r="O4" s="437" t="s">
        <v>28</v>
      </c>
      <c r="P4" s="433" t="s">
        <v>26</v>
      </c>
      <c r="Q4" s="435" t="s">
        <v>27</v>
      </c>
      <c r="R4" s="437" t="s">
        <v>28</v>
      </c>
      <c r="S4" s="433" t="s">
        <v>26</v>
      </c>
      <c r="T4" s="435" t="s">
        <v>27</v>
      </c>
      <c r="U4" s="437" t="s">
        <v>28</v>
      </c>
      <c r="V4" s="433" t="s">
        <v>26</v>
      </c>
      <c r="W4" s="435" t="s">
        <v>27</v>
      </c>
      <c r="X4" s="437" t="s">
        <v>28</v>
      </c>
      <c r="Y4" s="433" t="s">
        <v>26</v>
      </c>
      <c r="Z4" s="435" t="s">
        <v>27</v>
      </c>
      <c r="AA4" s="437" t="s">
        <v>28</v>
      </c>
      <c r="AB4" s="433" t="s">
        <v>26</v>
      </c>
      <c r="AC4" s="435" t="s">
        <v>27</v>
      </c>
      <c r="AD4" s="437" t="s">
        <v>28</v>
      </c>
      <c r="AE4" s="433" t="s">
        <v>26</v>
      </c>
      <c r="AF4" s="435" t="s">
        <v>27</v>
      </c>
      <c r="AG4" s="437" t="s">
        <v>28</v>
      </c>
      <c r="AH4" s="433" t="s">
        <v>26</v>
      </c>
      <c r="AI4" s="435" t="s">
        <v>27</v>
      </c>
      <c r="AJ4" s="437" t="s">
        <v>28</v>
      </c>
      <c r="AK4" s="433" t="s">
        <v>26</v>
      </c>
      <c r="AL4" s="435" t="s">
        <v>27</v>
      </c>
      <c r="AM4" s="437" t="s">
        <v>28</v>
      </c>
      <c r="AN4" s="433" t="s">
        <v>26</v>
      </c>
      <c r="AO4" s="435" t="s">
        <v>27</v>
      </c>
      <c r="AP4" s="437" t="s">
        <v>28</v>
      </c>
      <c r="AQ4" s="433" t="s">
        <v>26</v>
      </c>
      <c r="AR4" s="435" t="s">
        <v>27</v>
      </c>
      <c r="AS4" s="437" t="s">
        <v>28</v>
      </c>
      <c r="AT4" s="433" t="s">
        <v>26</v>
      </c>
      <c r="AU4" s="435" t="s">
        <v>27</v>
      </c>
      <c r="AV4" s="437" t="s">
        <v>28</v>
      </c>
      <c r="AW4" s="433" t="s">
        <v>26</v>
      </c>
      <c r="AX4" s="435" t="s">
        <v>27</v>
      </c>
      <c r="AY4" s="437" t="s">
        <v>28</v>
      </c>
      <c r="AZ4" s="548" t="s">
        <v>26</v>
      </c>
      <c r="BA4" s="463" t="s">
        <v>29</v>
      </c>
    </row>
    <row r="5" spans="1:53" ht="14.25" customHeight="1">
      <c r="A5" s="608" t="s">
        <v>255</v>
      </c>
      <c r="B5" s="610" t="s">
        <v>589</v>
      </c>
      <c r="C5" s="612">
        <v>2230</v>
      </c>
      <c r="D5" s="614"/>
      <c r="E5" s="616" t="s">
        <v>590</v>
      </c>
      <c r="F5" s="44" t="s">
        <v>33</v>
      </c>
      <c r="G5" s="13"/>
      <c r="H5" s="9">
        <f t="shared" ref="H5:H10" si="0">G5-I5</f>
        <v>0</v>
      </c>
      <c r="I5" s="10"/>
      <c r="J5" s="13"/>
      <c r="K5" s="9">
        <f t="shared" ref="K5:K10" si="1">J5-L5</f>
        <v>0</v>
      </c>
      <c r="L5" s="10"/>
      <c r="M5" s="13"/>
      <c r="N5" s="9">
        <f t="shared" ref="N5:N10" si="2">M5-O5</f>
        <v>0</v>
      </c>
      <c r="O5" s="10"/>
      <c r="P5" s="13"/>
      <c r="Q5" s="9">
        <f t="shared" ref="Q5:Q10" si="3">P5-R5</f>
        <v>0</v>
      </c>
      <c r="R5" s="10"/>
      <c r="S5" s="13"/>
      <c r="T5" s="9">
        <f t="shared" ref="T5:T10" si="4">S5-U5</f>
        <v>0</v>
      </c>
      <c r="U5" s="10"/>
      <c r="V5" s="13"/>
      <c r="W5" s="9">
        <f t="shared" ref="W5:W10" si="5">V5-X5</f>
        <v>0</v>
      </c>
      <c r="X5" s="10"/>
      <c r="Y5" s="13"/>
      <c r="Z5" s="9">
        <f t="shared" ref="Z5:Z10" si="6">Y5-AA5</f>
        <v>0</v>
      </c>
      <c r="AA5" s="10"/>
      <c r="AB5" s="13"/>
      <c r="AC5" s="9">
        <f t="shared" ref="AC5:AC10" si="7">AB5-AD5</f>
        <v>0</v>
      </c>
      <c r="AD5" s="10"/>
      <c r="AE5" s="13"/>
      <c r="AF5" s="9">
        <f t="shared" ref="AF5:AF10" si="8">AE5-AG5</f>
        <v>0</v>
      </c>
      <c r="AG5" s="10"/>
      <c r="AH5" s="13"/>
      <c r="AI5" s="9">
        <f t="shared" ref="AI5:AI10" si="9">AH5-AJ5</f>
        <v>0</v>
      </c>
      <c r="AJ5" s="10"/>
      <c r="AK5" s="13"/>
      <c r="AL5" s="9">
        <f t="shared" ref="AL5:AL10" si="10">AK5-AM5</f>
        <v>0</v>
      </c>
      <c r="AM5" s="10"/>
      <c r="AN5" s="13"/>
      <c r="AO5" s="9">
        <f t="shared" ref="AO5:AO10" si="11">AN5-AP5</f>
        <v>0</v>
      </c>
      <c r="AP5" s="10"/>
      <c r="AQ5" s="13"/>
      <c r="AR5" s="9">
        <f t="shared" ref="AR5:AR10" si="12">AQ5-AS5</f>
        <v>0</v>
      </c>
      <c r="AS5" s="10"/>
      <c r="AT5" s="13"/>
      <c r="AU5" s="9">
        <f t="shared" ref="AU5:AU10" si="13">AT5-AV5</f>
        <v>0</v>
      </c>
      <c r="AV5" s="10"/>
      <c r="AW5" s="13"/>
      <c r="AX5" s="9">
        <f t="shared" ref="AX5:AX10" si="14">AW5-AY5</f>
        <v>0</v>
      </c>
      <c r="AY5" s="10"/>
      <c r="AZ5" s="14"/>
      <c r="BA5" s="4" t="s">
        <v>34</v>
      </c>
    </row>
    <row r="6" spans="1:53" ht="16.5" customHeight="1">
      <c r="A6" s="609"/>
      <c r="B6" s="611"/>
      <c r="C6" s="613"/>
      <c r="D6" s="615"/>
      <c r="E6" s="617"/>
      <c r="F6" s="45" t="s">
        <v>35</v>
      </c>
      <c r="G6" s="13"/>
      <c r="H6" s="11">
        <f t="shared" si="0"/>
        <v>0</v>
      </c>
      <c r="I6" s="12"/>
      <c r="J6" s="13"/>
      <c r="K6" s="11">
        <f t="shared" si="1"/>
        <v>0</v>
      </c>
      <c r="L6" s="12"/>
      <c r="M6" s="13"/>
      <c r="N6" s="11">
        <f t="shared" si="2"/>
        <v>0</v>
      </c>
      <c r="O6" s="12"/>
      <c r="P6" s="13"/>
      <c r="Q6" s="11">
        <f t="shared" si="3"/>
        <v>0</v>
      </c>
      <c r="R6" s="12"/>
      <c r="S6" s="13"/>
      <c r="T6" s="11">
        <f t="shared" si="4"/>
        <v>0</v>
      </c>
      <c r="U6" s="12"/>
      <c r="V6" s="13"/>
      <c r="W6" s="11">
        <f t="shared" si="5"/>
        <v>0</v>
      </c>
      <c r="X6" s="12"/>
      <c r="Y6" s="13"/>
      <c r="Z6" s="11">
        <f t="shared" si="6"/>
        <v>0</v>
      </c>
      <c r="AA6" s="12"/>
      <c r="AB6" s="13"/>
      <c r="AC6" s="11">
        <f t="shared" si="7"/>
        <v>0</v>
      </c>
      <c r="AD6" s="12"/>
      <c r="AE6" s="13"/>
      <c r="AF6" s="11">
        <f t="shared" si="8"/>
        <v>0</v>
      </c>
      <c r="AG6" s="12"/>
      <c r="AH6" s="13"/>
      <c r="AI6" s="11">
        <f t="shared" si="9"/>
        <v>0</v>
      </c>
      <c r="AJ6" s="12"/>
      <c r="AK6" s="13"/>
      <c r="AL6" s="11">
        <f t="shared" si="10"/>
        <v>0</v>
      </c>
      <c r="AM6" s="12"/>
      <c r="AN6" s="13"/>
      <c r="AO6" s="11">
        <f t="shared" si="11"/>
        <v>0</v>
      </c>
      <c r="AP6" s="12"/>
      <c r="AQ6" s="13"/>
      <c r="AR6" s="11">
        <f t="shared" si="12"/>
        <v>0</v>
      </c>
      <c r="AS6" s="12"/>
      <c r="AT6" s="13"/>
      <c r="AU6" s="11">
        <f t="shared" si="13"/>
        <v>0</v>
      </c>
      <c r="AV6" s="12"/>
      <c r="AW6" s="13"/>
      <c r="AX6" s="11">
        <f t="shared" si="14"/>
        <v>0</v>
      </c>
      <c r="AY6" s="12"/>
      <c r="AZ6" s="14"/>
      <c r="BA6" s="55">
        <f>SUM(G5:G10,J5:J10,M5:M10,P5:P10,S5:S10,V5:V10,Y5:Y10,AB5:AB10,AE5:AE10)</f>
        <v>679950</v>
      </c>
    </row>
    <row r="7" spans="1:53" ht="17.25" customHeight="1">
      <c r="A7" s="609"/>
      <c r="B7" s="611"/>
      <c r="C7" s="613"/>
      <c r="D7" s="615"/>
      <c r="E7" s="617"/>
      <c r="F7" s="45" t="s">
        <v>36</v>
      </c>
      <c r="G7" s="13"/>
      <c r="H7" s="11">
        <f t="shared" si="0"/>
        <v>0</v>
      </c>
      <c r="I7" s="12"/>
      <c r="J7" s="13"/>
      <c r="K7" s="11">
        <f t="shared" si="1"/>
        <v>0</v>
      </c>
      <c r="L7" s="12"/>
      <c r="M7" s="13"/>
      <c r="N7" s="11">
        <f t="shared" si="2"/>
        <v>0</v>
      </c>
      <c r="O7" s="12"/>
      <c r="P7" s="13"/>
      <c r="Q7" s="11">
        <f t="shared" si="3"/>
        <v>0</v>
      </c>
      <c r="R7" s="12"/>
      <c r="S7" s="13"/>
      <c r="T7" s="11">
        <f t="shared" si="4"/>
        <v>0</v>
      </c>
      <c r="U7" s="12"/>
      <c r="V7" s="13"/>
      <c r="W7" s="11">
        <f t="shared" si="5"/>
        <v>0</v>
      </c>
      <c r="X7" s="12"/>
      <c r="Y7" s="13"/>
      <c r="Z7" s="11">
        <f t="shared" si="6"/>
        <v>0</v>
      </c>
      <c r="AA7" s="12"/>
      <c r="AB7" s="13"/>
      <c r="AC7" s="11">
        <f t="shared" si="7"/>
        <v>0</v>
      </c>
      <c r="AD7" s="12"/>
      <c r="AE7" s="13"/>
      <c r="AF7" s="11">
        <f t="shared" si="8"/>
        <v>0</v>
      </c>
      <c r="AG7" s="12"/>
      <c r="AH7" s="13"/>
      <c r="AI7" s="11">
        <f t="shared" si="9"/>
        <v>0</v>
      </c>
      <c r="AJ7" s="12"/>
      <c r="AK7" s="13"/>
      <c r="AL7" s="11">
        <f t="shared" si="10"/>
        <v>0</v>
      </c>
      <c r="AM7" s="12"/>
      <c r="AN7" s="13"/>
      <c r="AO7" s="11">
        <f t="shared" si="11"/>
        <v>0</v>
      </c>
      <c r="AP7" s="12"/>
      <c r="AQ7" s="13"/>
      <c r="AR7" s="11">
        <f t="shared" si="12"/>
        <v>0</v>
      </c>
      <c r="AS7" s="12"/>
      <c r="AT7" s="13"/>
      <c r="AU7" s="11">
        <f t="shared" si="13"/>
        <v>0</v>
      </c>
      <c r="AV7" s="12"/>
      <c r="AW7" s="13"/>
      <c r="AX7" s="11">
        <f t="shared" si="14"/>
        <v>0</v>
      </c>
      <c r="AY7" s="12"/>
      <c r="AZ7" s="14"/>
      <c r="BA7" s="7" t="s">
        <v>37</v>
      </c>
    </row>
    <row r="8" spans="1:53" ht="18.75" customHeight="1">
      <c r="A8" s="609"/>
      <c r="B8" s="611"/>
      <c r="C8" s="613"/>
      <c r="D8" s="615"/>
      <c r="E8" s="617"/>
      <c r="F8" s="45" t="s">
        <v>38</v>
      </c>
      <c r="G8" s="13"/>
      <c r="H8" s="11">
        <f t="shared" si="0"/>
        <v>0</v>
      </c>
      <c r="I8" s="12"/>
      <c r="J8" s="13"/>
      <c r="K8" s="11">
        <f t="shared" si="1"/>
        <v>0</v>
      </c>
      <c r="L8" s="12"/>
      <c r="M8" s="13"/>
      <c r="N8" s="11">
        <f t="shared" si="2"/>
        <v>0</v>
      </c>
      <c r="O8" s="12"/>
      <c r="P8" s="13"/>
      <c r="Q8" s="11">
        <f t="shared" si="3"/>
        <v>0</v>
      </c>
      <c r="R8" s="12"/>
      <c r="S8" s="13"/>
      <c r="T8" s="11">
        <f t="shared" si="4"/>
        <v>0</v>
      </c>
      <c r="U8" s="12"/>
      <c r="V8" s="13"/>
      <c r="W8" s="11">
        <f t="shared" si="5"/>
        <v>0</v>
      </c>
      <c r="X8" s="12"/>
      <c r="Y8" s="13"/>
      <c r="Z8" s="11">
        <f t="shared" si="6"/>
        <v>0</v>
      </c>
      <c r="AA8" s="12"/>
      <c r="AB8" s="13"/>
      <c r="AC8" s="11">
        <f t="shared" si="7"/>
        <v>0</v>
      </c>
      <c r="AD8" s="12"/>
      <c r="AE8" s="13"/>
      <c r="AF8" s="11">
        <f t="shared" si="8"/>
        <v>0</v>
      </c>
      <c r="AG8" s="12"/>
      <c r="AH8" s="13"/>
      <c r="AI8" s="11">
        <f t="shared" si="9"/>
        <v>0</v>
      </c>
      <c r="AJ8" s="12"/>
      <c r="AK8" s="13"/>
      <c r="AL8" s="11">
        <f t="shared" si="10"/>
        <v>0</v>
      </c>
      <c r="AM8" s="12"/>
      <c r="AN8" s="13"/>
      <c r="AO8" s="11">
        <f t="shared" si="11"/>
        <v>0</v>
      </c>
      <c r="AP8" s="12"/>
      <c r="AQ8" s="13"/>
      <c r="AR8" s="11">
        <f t="shared" si="12"/>
        <v>0</v>
      </c>
      <c r="AS8" s="12"/>
      <c r="AT8" s="13"/>
      <c r="AU8" s="11">
        <f t="shared" si="13"/>
        <v>0</v>
      </c>
      <c r="AV8" s="12"/>
      <c r="AW8" s="13"/>
      <c r="AX8" s="11">
        <f t="shared" si="14"/>
        <v>0</v>
      </c>
      <c r="AY8" s="12"/>
      <c r="AZ8" s="14"/>
      <c r="BA8" s="55">
        <f>SUM(H5:H10,K5:K10,N5:N10,Q5:Q10,T5:T10,W5:W10,Z5:Z10,AC5:AC10,Z5:Z10,AF5:AF10)</f>
        <v>550</v>
      </c>
    </row>
    <row r="9" spans="1:53" ht="15" customHeight="1">
      <c r="A9" s="609"/>
      <c r="B9" s="611"/>
      <c r="C9" s="613"/>
      <c r="D9" s="615"/>
      <c r="E9" s="617"/>
      <c r="F9" s="45" t="s">
        <v>39</v>
      </c>
      <c r="G9" s="13"/>
      <c r="H9" s="11">
        <f t="shared" si="0"/>
        <v>0</v>
      </c>
      <c r="I9" s="12"/>
      <c r="J9" s="13"/>
      <c r="K9" s="11">
        <f t="shared" si="1"/>
        <v>0</v>
      </c>
      <c r="L9" s="12"/>
      <c r="M9" s="13"/>
      <c r="N9" s="11">
        <f t="shared" si="2"/>
        <v>0</v>
      </c>
      <c r="O9" s="12"/>
      <c r="P9" s="13"/>
      <c r="Q9" s="11">
        <f t="shared" si="3"/>
        <v>0</v>
      </c>
      <c r="R9" s="12"/>
      <c r="S9" s="13"/>
      <c r="T9" s="11">
        <f t="shared" si="4"/>
        <v>0</v>
      </c>
      <c r="U9" s="12"/>
      <c r="V9" s="13"/>
      <c r="W9" s="11">
        <f t="shared" si="5"/>
        <v>0</v>
      </c>
      <c r="X9" s="12"/>
      <c r="Y9" s="13"/>
      <c r="Z9" s="11">
        <f t="shared" si="6"/>
        <v>0</v>
      </c>
      <c r="AA9" s="12"/>
      <c r="AB9" s="13"/>
      <c r="AC9" s="11">
        <f t="shared" si="7"/>
        <v>0</v>
      </c>
      <c r="AD9" s="12"/>
      <c r="AE9" s="13"/>
      <c r="AF9" s="11">
        <f t="shared" si="8"/>
        <v>0</v>
      </c>
      <c r="AG9" s="12"/>
      <c r="AH9" s="13"/>
      <c r="AI9" s="11">
        <f t="shared" si="9"/>
        <v>0</v>
      </c>
      <c r="AJ9" s="12"/>
      <c r="AK9" s="13"/>
      <c r="AL9" s="11">
        <f t="shared" si="10"/>
        <v>0</v>
      </c>
      <c r="AM9" s="12"/>
      <c r="AN9" s="13"/>
      <c r="AO9" s="11">
        <f t="shared" si="11"/>
        <v>0</v>
      </c>
      <c r="AP9" s="12"/>
      <c r="AQ9" s="13"/>
      <c r="AR9" s="11">
        <f t="shared" si="12"/>
        <v>0</v>
      </c>
      <c r="AS9" s="12"/>
      <c r="AT9" s="13"/>
      <c r="AU9" s="11">
        <f t="shared" si="13"/>
        <v>0</v>
      </c>
      <c r="AV9" s="12"/>
      <c r="AW9" s="13"/>
      <c r="AX9" s="11">
        <f t="shared" si="14"/>
        <v>0</v>
      </c>
      <c r="AY9" s="12"/>
      <c r="AZ9" s="14"/>
      <c r="BA9" s="7" t="s">
        <v>40</v>
      </c>
    </row>
    <row r="10" spans="1:53" ht="20.25" customHeight="1">
      <c r="A10" s="609"/>
      <c r="B10" s="611"/>
      <c r="C10" s="613"/>
      <c r="D10" s="615"/>
      <c r="E10" s="617"/>
      <c r="F10" s="45" t="s">
        <v>42</v>
      </c>
      <c r="G10" s="13"/>
      <c r="H10" s="11">
        <f t="shared" si="0"/>
        <v>0</v>
      </c>
      <c r="I10" s="12"/>
      <c r="J10" s="13"/>
      <c r="K10" s="11">
        <f t="shared" si="1"/>
        <v>0</v>
      </c>
      <c r="L10" s="12"/>
      <c r="M10" s="13">
        <v>679950</v>
      </c>
      <c r="N10" s="11">
        <f t="shared" si="2"/>
        <v>550</v>
      </c>
      <c r="O10" s="12">
        <v>679400</v>
      </c>
      <c r="P10" s="13"/>
      <c r="Q10" s="11">
        <f t="shared" si="3"/>
        <v>0</v>
      </c>
      <c r="R10" s="12"/>
      <c r="S10" s="13"/>
      <c r="T10" s="11">
        <f t="shared" si="4"/>
        <v>0</v>
      </c>
      <c r="U10" s="12"/>
      <c r="V10" s="13"/>
      <c r="W10" s="11">
        <f t="shared" si="5"/>
        <v>0</v>
      </c>
      <c r="X10" s="12"/>
      <c r="Y10" s="13"/>
      <c r="Z10" s="11">
        <f t="shared" si="6"/>
        <v>0</v>
      </c>
      <c r="AA10" s="12"/>
      <c r="AB10" s="13"/>
      <c r="AC10" s="11">
        <f t="shared" si="7"/>
        <v>0</v>
      </c>
      <c r="AD10" s="12"/>
      <c r="AE10" s="13"/>
      <c r="AF10" s="11">
        <f t="shared" si="8"/>
        <v>0</v>
      </c>
      <c r="AG10" s="12"/>
      <c r="AH10" s="13"/>
      <c r="AI10" s="11">
        <f t="shared" si="9"/>
        <v>0</v>
      </c>
      <c r="AJ10" s="12"/>
      <c r="AK10" s="13"/>
      <c r="AL10" s="11">
        <f t="shared" si="10"/>
        <v>0</v>
      </c>
      <c r="AM10" s="12"/>
      <c r="AN10" s="13"/>
      <c r="AO10" s="11">
        <f t="shared" si="11"/>
        <v>0</v>
      </c>
      <c r="AP10" s="12"/>
      <c r="AQ10" s="13"/>
      <c r="AR10" s="11">
        <f t="shared" si="12"/>
        <v>0</v>
      </c>
      <c r="AS10" s="12"/>
      <c r="AT10" s="13"/>
      <c r="AU10" s="11">
        <f t="shared" si="13"/>
        <v>0</v>
      </c>
      <c r="AV10" s="12"/>
      <c r="AW10" s="13"/>
      <c r="AX10" s="11">
        <f t="shared" si="14"/>
        <v>0</v>
      </c>
      <c r="AY10" s="12"/>
      <c r="AZ10" s="14"/>
      <c r="BA10" s="55">
        <f>SUM(I5:I10,L5:L10,O5:O10,R5:R10,U5:U10,X5:X10,AA5:AA10,AD5:AD10,AG5:AG10)</f>
        <v>679400</v>
      </c>
    </row>
    <row r="11" spans="1:53" ht="13.5" customHeight="1">
      <c r="A11" s="435" t="s">
        <v>24</v>
      </c>
      <c r="B11" s="446" t="s">
        <v>20</v>
      </c>
      <c r="C11" s="446" t="s">
        <v>21</v>
      </c>
      <c r="D11" s="446" t="s">
        <v>212</v>
      </c>
      <c r="E11" s="446" t="s">
        <v>23</v>
      </c>
      <c r="F11" s="448" t="s">
        <v>25</v>
      </c>
      <c r="G11" s="433" t="s">
        <v>26</v>
      </c>
      <c r="H11" s="435" t="s">
        <v>27</v>
      </c>
      <c r="I11" s="437" t="s">
        <v>28</v>
      </c>
      <c r="J11" s="433" t="s">
        <v>26</v>
      </c>
      <c r="K11" s="435" t="s">
        <v>27</v>
      </c>
      <c r="L11" s="437" t="s">
        <v>28</v>
      </c>
      <c r="M11" s="433" t="s">
        <v>26</v>
      </c>
      <c r="N11" s="435" t="s">
        <v>27</v>
      </c>
      <c r="O11" s="437" t="s">
        <v>28</v>
      </c>
      <c r="P11" s="433" t="s">
        <v>26</v>
      </c>
      <c r="Q11" s="435" t="s">
        <v>27</v>
      </c>
      <c r="R11" s="437" t="s">
        <v>28</v>
      </c>
      <c r="S11" s="433" t="s">
        <v>26</v>
      </c>
      <c r="T11" s="435" t="s">
        <v>27</v>
      </c>
      <c r="U11" s="437" t="s">
        <v>28</v>
      </c>
      <c r="V11" s="433" t="s">
        <v>26</v>
      </c>
      <c r="W11" s="435" t="s">
        <v>27</v>
      </c>
      <c r="X11" s="437" t="s">
        <v>28</v>
      </c>
      <c r="Y11" s="433" t="s">
        <v>26</v>
      </c>
      <c r="Z11" s="435" t="s">
        <v>27</v>
      </c>
      <c r="AA11" s="437" t="s">
        <v>28</v>
      </c>
      <c r="AB11" s="433" t="s">
        <v>26</v>
      </c>
      <c r="AC11" s="435" t="s">
        <v>27</v>
      </c>
      <c r="AD11" s="437" t="s">
        <v>28</v>
      </c>
      <c r="AE11" s="433" t="s">
        <v>26</v>
      </c>
      <c r="AF11" s="435" t="s">
        <v>27</v>
      </c>
      <c r="AG11" s="437" t="s">
        <v>28</v>
      </c>
      <c r="AH11" s="433" t="s">
        <v>26</v>
      </c>
      <c r="AI11" s="435" t="s">
        <v>27</v>
      </c>
      <c r="AJ11" s="437" t="s">
        <v>28</v>
      </c>
      <c r="AK11" s="433" t="s">
        <v>26</v>
      </c>
      <c r="AL11" s="435" t="s">
        <v>27</v>
      </c>
      <c r="AM11" s="437" t="s">
        <v>28</v>
      </c>
      <c r="AN11" s="433" t="s">
        <v>26</v>
      </c>
      <c r="AO11" s="435" t="s">
        <v>27</v>
      </c>
      <c r="AP11" s="437" t="s">
        <v>28</v>
      </c>
      <c r="AQ11" s="433" t="s">
        <v>26</v>
      </c>
      <c r="AR11" s="435" t="s">
        <v>27</v>
      </c>
      <c r="AS11" s="437" t="s">
        <v>28</v>
      </c>
      <c r="AT11" s="433" t="s">
        <v>26</v>
      </c>
      <c r="AU11" s="435" t="s">
        <v>27</v>
      </c>
      <c r="AV11" s="437" t="s">
        <v>28</v>
      </c>
      <c r="AW11" s="433" t="s">
        <v>26</v>
      </c>
      <c r="AX11" s="435" t="s">
        <v>27</v>
      </c>
      <c r="AY11" s="437" t="s">
        <v>28</v>
      </c>
      <c r="AZ11" s="464" t="s">
        <v>26</v>
      </c>
      <c r="BA11" s="463" t="s">
        <v>29</v>
      </c>
    </row>
    <row r="12" spans="1:53" ht="12.75" customHeight="1">
      <c r="A12" s="608" t="s">
        <v>255</v>
      </c>
      <c r="B12" s="610" t="s">
        <v>591</v>
      </c>
      <c r="C12" s="612">
        <v>2212</v>
      </c>
      <c r="D12" s="614"/>
      <c r="E12" s="616" t="s">
        <v>592</v>
      </c>
      <c r="F12" s="44" t="s">
        <v>33</v>
      </c>
      <c r="G12" s="13"/>
      <c r="H12" s="9">
        <f t="shared" ref="H12:H17" si="15">G12-I12</f>
        <v>0</v>
      </c>
      <c r="I12" s="10"/>
      <c r="J12" s="13"/>
      <c r="K12" s="9">
        <f t="shared" ref="K12:K17" si="16">J12-L12</f>
        <v>0</v>
      </c>
      <c r="L12" s="10"/>
      <c r="M12" s="13"/>
      <c r="N12" s="9">
        <f t="shared" ref="N12:N17" si="17">M12-O12</f>
        <v>0</v>
      </c>
      <c r="O12" s="10"/>
      <c r="P12" s="13"/>
      <c r="Q12" s="9">
        <f t="shared" ref="Q12:Q17" si="18">P12-R12</f>
        <v>0</v>
      </c>
      <c r="R12" s="10"/>
      <c r="S12" s="13"/>
      <c r="T12" s="9">
        <f t="shared" ref="T12:T17" si="19">S12-U12</f>
        <v>0</v>
      </c>
      <c r="U12" s="10"/>
      <c r="V12" s="13"/>
      <c r="W12" s="9">
        <f t="shared" ref="W12:W17" si="20">V12-X12</f>
        <v>0</v>
      </c>
      <c r="X12" s="10"/>
      <c r="Y12" s="13"/>
      <c r="Z12" s="9">
        <f t="shared" ref="Z12:Z17" si="21">Y12-AA12</f>
        <v>0</v>
      </c>
      <c r="AA12" s="10"/>
      <c r="AB12" s="13"/>
      <c r="AC12" s="9">
        <f t="shared" ref="AC12:AC17" si="22">AB12-AD12</f>
        <v>0</v>
      </c>
      <c r="AD12" s="10"/>
      <c r="AE12" s="13"/>
      <c r="AF12" s="9">
        <f t="shared" ref="AF12:AF17" si="23">AE12-AG12</f>
        <v>0</v>
      </c>
      <c r="AG12" s="10"/>
      <c r="AH12" s="13"/>
      <c r="AI12" s="9">
        <f t="shared" ref="AI12:AI17" si="24">AH12-AJ12</f>
        <v>0</v>
      </c>
      <c r="AJ12" s="10"/>
      <c r="AK12" s="13"/>
      <c r="AL12" s="9">
        <f t="shared" ref="AL12:AL17" si="25">AK12-AM12</f>
        <v>0</v>
      </c>
      <c r="AM12" s="10"/>
      <c r="AN12" s="13"/>
      <c r="AO12" s="9">
        <f t="shared" ref="AO12:AO17" si="26">AN12-AP12</f>
        <v>0</v>
      </c>
      <c r="AP12" s="10"/>
      <c r="AQ12" s="13"/>
      <c r="AR12" s="9">
        <f t="shared" ref="AR12:AR17" si="27">AQ12-AS12</f>
        <v>0</v>
      </c>
      <c r="AS12" s="10"/>
      <c r="AT12" s="13"/>
      <c r="AU12" s="9">
        <f t="shared" ref="AU12:AU17" si="28">AT12-AV12</f>
        <v>0</v>
      </c>
      <c r="AV12" s="10"/>
      <c r="AW12" s="13"/>
      <c r="AX12" s="9">
        <f t="shared" ref="AX12:AX17" si="29">AW12-AY12</f>
        <v>0</v>
      </c>
      <c r="AY12" s="10"/>
      <c r="AZ12" s="14"/>
      <c r="BA12" s="4" t="s">
        <v>34</v>
      </c>
    </row>
    <row r="13" spans="1:53" ht="20.25" customHeight="1">
      <c r="A13" s="609"/>
      <c r="B13" s="611"/>
      <c r="C13" s="613"/>
      <c r="D13" s="615"/>
      <c r="E13" s="617"/>
      <c r="F13" s="45" t="s">
        <v>35</v>
      </c>
      <c r="G13" s="13"/>
      <c r="H13" s="11">
        <f t="shared" si="15"/>
        <v>0</v>
      </c>
      <c r="I13" s="12"/>
      <c r="J13" s="13"/>
      <c r="K13" s="11">
        <f t="shared" si="16"/>
        <v>0</v>
      </c>
      <c r="L13" s="12"/>
      <c r="M13" s="13"/>
      <c r="N13" s="11">
        <f t="shared" si="17"/>
        <v>0</v>
      </c>
      <c r="O13" s="12"/>
      <c r="P13" s="13"/>
      <c r="Q13" s="11">
        <f t="shared" si="18"/>
        <v>0</v>
      </c>
      <c r="R13" s="12"/>
      <c r="S13" s="13"/>
      <c r="T13" s="11">
        <f t="shared" si="19"/>
        <v>0</v>
      </c>
      <c r="U13" s="12"/>
      <c r="V13" s="13"/>
      <c r="W13" s="11">
        <f t="shared" si="20"/>
        <v>0</v>
      </c>
      <c r="X13" s="12"/>
      <c r="Y13" s="13"/>
      <c r="Z13" s="11">
        <f t="shared" si="21"/>
        <v>0</v>
      </c>
      <c r="AA13" s="12"/>
      <c r="AB13" s="13"/>
      <c r="AC13" s="11">
        <f t="shared" si="22"/>
        <v>0</v>
      </c>
      <c r="AD13" s="12"/>
      <c r="AE13" s="13"/>
      <c r="AF13" s="11">
        <f t="shared" si="23"/>
        <v>0</v>
      </c>
      <c r="AG13" s="12"/>
      <c r="AH13" s="13"/>
      <c r="AI13" s="11">
        <f t="shared" si="24"/>
        <v>0</v>
      </c>
      <c r="AJ13" s="12"/>
      <c r="AK13" s="13"/>
      <c r="AL13" s="11">
        <f t="shared" si="25"/>
        <v>0</v>
      </c>
      <c r="AM13" s="12"/>
      <c r="AN13" s="13"/>
      <c r="AO13" s="11">
        <f t="shared" si="26"/>
        <v>0</v>
      </c>
      <c r="AP13" s="12"/>
      <c r="AQ13" s="13"/>
      <c r="AR13" s="11">
        <f t="shared" si="27"/>
        <v>0</v>
      </c>
      <c r="AS13" s="12"/>
      <c r="AT13" s="13"/>
      <c r="AU13" s="11">
        <f t="shared" si="28"/>
        <v>0</v>
      </c>
      <c r="AV13" s="12"/>
      <c r="AW13" s="13"/>
      <c r="AX13" s="11">
        <f t="shared" si="29"/>
        <v>0</v>
      </c>
      <c r="AY13" s="12"/>
      <c r="AZ13" s="14"/>
      <c r="BA13" s="55">
        <f>SUM(G12:G17,J12:J17,M12:M17,P12:P17,S12:S17,V12:V17,Y12:Y17,AB12:AB17,AE12:AE17)</f>
        <v>299978</v>
      </c>
    </row>
    <row r="14" spans="1:53" ht="12.75" customHeight="1">
      <c r="A14" s="609"/>
      <c r="B14" s="611"/>
      <c r="C14" s="613"/>
      <c r="D14" s="615"/>
      <c r="E14" s="617"/>
      <c r="F14" s="45" t="s">
        <v>36</v>
      </c>
      <c r="G14" s="13"/>
      <c r="H14" s="11">
        <f t="shared" si="15"/>
        <v>0</v>
      </c>
      <c r="I14" s="12"/>
      <c r="J14" s="13"/>
      <c r="K14" s="11">
        <f t="shared" si="16"/>
        <v>0</v>
      </c>
      <c r="L14" s="12"/>
      <c r="M14" s="13"/>
      <c r="N14" s="11">
        <f t="shared" si="17"/>
        <v>0</v>
      </c>
      <c r="O14" s="12"/>
      <c r="P14" s="13"/>
      <c r="Q14" s="11">
        <f t="shared" si="18"/>
        <v>0</v>
      </c>
      <c r="R14" s="12"/>
      <c r="S14" s="13"/>
      <c r="T14" s="11">
        <f t="shared" si="19"/>
        <v>0</v>
      </c>
      <c r="U14" s="12"/>
      <c r="V14" s="13"/>
      <c r="W14" s="11">
        <f t="shared" si="20"/>
        <v>0</v>
      </c>
      <c r="X14" s="12"/>
      <c r="Y14" s="13"/>
      <c r="Z14" s="11">
        <f t="shared" si="21"/>
        <v>0</v>
      </c>
      <c r="AA14" s="12"/>
      <c r="AB14" s="13"/>
      <c r="AC14" s="11">
        <f t="shared" si="22"/>
        <v>0</v>
      </c>
      <c r="AD14" s="12"/>
      <c r="AE14" s="13"/>
      <c r="AF14" s="11">
        <f t="shared" si="23"/>
        <v>0</v>
      </c>
      <c r="AG14" s="12"/>
      <c r="AH14" s="13"/>
      <c r="AI14" s="11">
        <f t="shared" si="24"/>
        <v>0</v>
      </c>
      <c r="AJ14" s="12"/>
      <c r="AK14" s="13"/>
      <c r="AL14" s="11">
        <f t="shared" si="25"/>
        <v>0</v>
      </c>
      <c r="AM14" s="12"/>
      <c r="AN14" s="13"/>
      <c r="AO14" s="11">
        <f t="shared" si="26"/>
        <v>0</v>
      </c>
      <c r="AP14" s="12"/>
      <c r="AQ14" s="13"/>
      <c r="AR14" s="11">
        <f t="shared" si="27"/>
        <v>0</v>
      </c>
      <c r="AS14" s="12"/>
      <c r="AT14" s="13"/>
      <c r="AU14" s="11">
        <f t="shared" si="28"/>
        <v>0</v>
      </c>
      <c r="AV14" s="12"/>
      <c r="AW14" s="13"/>
      <c r="AX14" s="11">
        <f t="shared" si="29"/>
        <v>0</v>
      </c>
      <c r="AY14" s="12"/>
      <c r="AZ14" s="14"/>
      <c r="BA14" s="7" t="s">
        <v>37</v>
      </c>
    </row>
    <row r="15" spans="1:53" ht="16.5" customHeight="1">
      <c r="A15" s="609"/>
      <c r="B15" s="611"/>
      <c r="C15" s="613"/>
      <c r="D15" s="615"/>
      <c r="E15" s="617"/>
      <c r="F15" s="45" t="s">
        <v>38</v>
      </c>
      <c r="G15" s="13"/>
      <c r="H15" s="11">
        <f t="shared" si="15"/>
        <v>0</v>
      </c>
      <c r="I15" s="12"/>
      <c r="J15" s="13"/>
      <c r="K15" s="11">
        <f t="shared" si="16"/>
        <v>0</v>
      </c>
      <c r="L15" s="12"/>
      <c r="M15" s="13"/>
      <c r="N15" s="11">
        <f t="shared" si="17"/>
        <v>0</v>
      </c>
      <c r="O15" s="12"/>
      <c r="P15" s="13"/>
      <c r="Q15" s="11">
        <f t="shared" si="18"/>
        <v>0</v>
      </c>
      <c r="R15" s="12"/>
      <c r="S15" s="13"/>
      <c r="T15" s="11">
        <f t="shared" si="19"/>
        <v>0</v>
      </c>
      <c r="U15" s="12"/>
      <c r="V15" s="13"/>
      <c r="W15" s="11">
        <f t="shared" si="20"/>
        <v>0</v>
      </c>
      <c r="X15" s="12"/>
      <c r="Y15" s="13"/>
      <c r="Z15" s="11">
        <f t="shared" si="21"/>
        <v>0</v>
      </c>
      <c r="AA15" s="12"/>
      <c r="AB15" s="13"/>
      <c r="AC15" s="11">
        <f t="shared" si="22"/>
        <v>0</v>
      </c>
      <c r="AD15" s="12"/>
      <c r="AE15" s="13"/>
      <c r="AF15" s="11">
        <f t="shared" si="23"/>
        <v>0</v>
      </c>
      <c r="AG15" s="12"/>
      <c r="AH15" s="13"/>
      <c r="AI15" s="11">
        <f t="shared" si="24"/>
        <v>0</v>
      </c>
      <c r="AJ15" s="12"/>
      <c r="AK15" s="13"/>
      <c r="AL15" s="11">
        <f t="shared" si="25"/>
        <v>0</v>
      </c>
      <c r="AM15" s="12"/>
      <c r="AN15" s="13"/>
      <c r="AO15" s="11">
        <f t="shared" si="26"/>
        <v>0</v>
      </c>
      <c r="AP15" s="12"/>
      <c r="AQ15" s="13"/>
      <c r="AR15" s="11">
        <f t="shared" si="27"/>
        <v>0</v>
      </c>
      <c r="AS15" s="12"/>
      <c r="AT15" s="13"/>
      <c r="AU15" s="11">
        <f t="shared" si="28"/>
        <v>0</v>
      </c>
      <c r="AV15" s="12"/>
      <c r="AW15" s="13"/>
      <c r="AX15" s="11">
        <f t="shared" si="29"/>
        <v>0</v>
      </c>
      <c r="AY15" s="12"/>
      <c r="AZ15" s="14"/>
      <c r="BA15" s="55">
        <f>SUM(H12:H17,K12:K17,N12:N17,Q12:Q17,T12:T17,W12:W17,Z12:Z17,AC12:AC17,Z12:Z17,AF12:AF17)</f>
        <v>0</v>
      </c>
    </row>
    <row r="16" spans="1:53" ht="10.5" customHeight="1">
      <c r="A16" s="609"/>
      <c r="B16" s="611"/>
      <c r="C16" s="613"/>
      <c r="D16" s="615"/>
      <c r="E16" s="617"/>
      <c r="F16" s="45" t="s">
        <v>39</v>
      </c>
      <c r="G16" s="13"/>
      <c r="H16" s="11">
        <f t="shared" si="15"/>
        <v>0</v>
      </c>
      <c r="I16" s="12"/>
      <c r="J16" s="13"/>
      <c r="K16" s="11">
        <f t="shared" si="16"/>
        <v>0</v>
      </c>
      <c r="L16" s="12"/>
      <c r="M16" s="13"/>
      <c r="N16" s="11">
        <f t="shared" si="17"/>
        <v>0</v>
      </c>
      <c r="O16" s="12"/>
      <c r="P16" s="13"/>
      <c r="Q16" s="11">
        <f t="shared" si="18"/>
        <v>0</v>
      </c>
      <c r="R16" s="12"/>
      <c r="S16" s="13"/>
      <c r="T16" s="11">
        <f t="shared" si="19"/>
        <v>0</v>
      </c>
      <c r="U16" s="12"/>
      <c r="V16" s="13"/>
      <c r="W16" s="11">
        <f t="shared" si="20"/>
        <v>0</v>
      </c>
      <c r="X16" s="12"/>
      <c r="Y16" s="13"/>
      <c r="Z16" s="11">
        <f t="shared" si="21"/>
        <v>0</v>
      </c>
      <c r="AA16" s="12"/>
      <c r="AB16" s="13"/>
      <c r="AC16" s="11">
        <f t="shared" si="22"/>
        <v>0</v>
      </c>
      <c r="AD16" s="12"/>
      <c r="AE16" s="13"/>
      <c r="AF16" s="11">
        <f t="shared" si="23"/>
        <v>0</v>
      </c>
      <c r="AG16" s="12"/>
      <c r="AH16" s="13"/>
      <c r="AI16" s="11">
        <f t="shared" si="24"/>
        <v>0</v>
      </c>
      <c r="AJ16" s="12"/>
      <c r="AK16" s="13"/>
      <c r="AL16" s="11">
        <f t="shared" si="25"/>
        <v>0</v>
      </c>
      <c r="AM16" s="12"/>
      <c r="AN16" s="13"/>
      <c r="AO16" s="11">
        <f t="shared" si="26"/>
        <v>0</v>
      </c>
      <c r="AP16" s="12"/>
      <c r="AQ16" s="13"/>
      <c r="AR16" s="11">
        <f t="shared" si="27"/>
        <v>0</v>
      </c>
      <c r="AS16" s="12"/>
      <c r="AT16" s="13"/>
      <c r="AU16" s="11">
        <f t="shared" si="28"/>
        <v>0</v>
      </c>
      <c r="AV16" s="12"/>
      <c r="AW16" s="13"/>
      <c r="AX16" s="11">
        <f t="shared" si="29"/>
        <v>0</v>
      </c>
      <c r="AY16" s="12"/>
      <c r="AZ16" s="14"/>
      <c r="BA16" s="7" t="s">
        <v>40</v>
      </c>
    </row>
    <row r="17" spans="1:53" ht="14.25" customHeight="1">
      <c r="A17" s="609"/>
      <c r="B17" s="611"/>
      <c r="C17" s="613"/>
      <c r="D17" s="615"/>
      <c r="E17" s="617"/>
      <c r="F17" s="45" t="s">
        <v>42</v>
      </c>
      <c r="G17" s="13"/>
      <c r="H17" s="11">
        <f t="shared" si="15"/>
        <v>0</v>
      </c>
      <c r="I17" s="12"/>
      <c r="J17" s="13"/>
      <c r="K17" s="11">
        <f t="shared" si="16"/>
        <v>0</v>
      </c>
      <c r="L17" s="12"/>
      <c r="M17" s="13">
        <v>299978</v>
      </c>
      <c r="N17" s="11">
        <f t="shared" si="17"/>
        <v>0</v>
      </c>
      <c r="O17" s="12">
        <v>299978</v>
      </c>
      <c r="P17" s="13"/>
      <c r="Q17" s="11">
        <f t="shared" si="18"/>
        <v>0</v>
      </c>
      <c r="R17" s="12"/>
      <c r="S17" s="13"/>
      <c r="T17" s="11">
        <f t="shared" si="19"/>
        <v>0</v>
      </c>
      <c r="U17" s="12"/>
      <c r="V17" s="13"/>
      <c r="W17" s="11">
        <f t="shared" si="20"/>
        <v>0</v>
      </c>
      <c r="X17" s="12"/>
      <c r="Y17" s="13"/>
      <c r="Z17" s="11">
        <f t="shared" si="21"/>
        <v>0</v>
      </c>
      <c r="AA17" s="12"/>
      <c r="AB17" s="13"/>
      <c r="AC17" s="11">
        <f t="shared" si="22"/>
        <v>0</v>
      </c>
      <c r="AD17" s="12"/>
      <c r="AE17" s="13"/>
      <c r="AF17" s="11">
        <f t="shared" si="23"/>
        <v>0</v>
      </c>
      <c r="AG17" s="12"/>
      <c r="AH17" s="13"/>
      <c r="AI17" s="11">
        <f t="shared" si="24"/>
        <v>0</v>
      </c>
      <c r="AJ17" s="12"/>
      <c r="AK17" s="13"/>
      <c r="AL17" s="11">
        <f t="shared" si="25"/>
        <v>0</v>
      </c>
      <c r="AM17" s="12"/>
      <c r="AN17" s="13"/>
      <c r="AO17" s="11">
        <f t="shared" si="26"/>
        <v>0</v>
      </c>
      <c r="AP17" s="12"/>
      <c r="AQ17" s="13"/>
      <c r="AR17" s="11">
        <f t="shared" si="27"/>
        <v>0</v>
      </c>
      <c r="AS17" s="12"/>
      <c r="AT17" s="13"/>
      <c r="AU17" s="11">
        <f t="shared" si="28"/>
        <v>0</v>
      </c>
      <c r="AV17" s="12"/>
      <c r="AW17" s="13"/>
      <c r="AX17" s="11">
        <f t="shared" si="29"/>
        <v>0</v>
      </c>
      <c r="AY17" s="12"/>
      <c r="AZ17" s="14"/>
      <c r="BA17" s="55">
        <f>SUM(I12:I17,L12:L17,O12:O17,R12:R17,U12:U17,X12:X17,AA12:AA17,AD12:AD17,AG12:AG17)</f>
        <v>299978</v>
      </c>
    </row>
    <row r="18" spans="1:53" ht="36" customHeight="1">
      <c r="A18" s="435" t="s">
        <v>24</v>
      </c>
      <c r="B18" s="446" t="s">
        <v>20</v>
      </c>
      <c r="C18" s="446" t="s">
        <v>21</v>
      </c>
      <c r="D18" s="446" t="s">
        <v>212</v>
      </c>
      <c r="E18" s="446" t="s">
        <v>23</v>
      </c>
      <c r="F18" s="448" t="s">
        <v>25</v>
      </c>
      <c r="G18" s="433" t="s">
        <v>26</v>
      </c>
      <c r="H18" s="435" t="s">
        <v>27</v>
      </c>
      <c r="I18" s="437" t="s">
        <v>28</v>
      </c>
      <c r="J18" s="433" t="s">
        <v>26</v>
      </c>
      <c r="K18" s="435" t="s">
        <v>27</v>
      </c>
      <c r="L18" s="437" t="s">
        <v>28</v>
      </c>
      <c r="M18" s="433" t="s">
        <v>26</v>
      </c>
      <c r="N18" s="435" t="s">
        <v>27</v>
      </c>
      <c r="O18" s="437" t="s">
        <v>28</v>
      </c>
      <c r="P18" s="433" t="s">
        <v>26</v>
      </c>
      <c r="Q18" s="435" t="s">
        <v>27</v>
      </c>
      <c r="R18" s="437" t="s">
        <v>28</v>
      </c>
      <c r="S18" s="433" t="s">
        <v>26</v>
      </c>
      <c r="T18" s="435" t="s">
        <v>27</v>
      </c>
      <c r="U18" s="437" t="s">
        <v>28</v>
      </c>
      <c r="V18" s="433" t="s">
        <v>26</v>
      </c>
      <c r="W18" s="435" t="s">
        <v>27</v>
      </c>
      <c r="X18" s="437" t="s">
        <v>28</v>
      </c>
      <c r="Y18" s="433" t="s">
        <v>26</v>
      </c>
      <c r="Z18" s="435" t="s">
        <v>27</v>
      </c>
      <c r="AA18" s="437" t="s">
        <v>28</v>
      </c>
      <c r="AB18" s="433" t="s">
        <v>26</v>
      </c>
      <c r="AC18" s="435" t="s">
        <v>27</v>
      </c>
      <c r="AD18" s="437" t="s">
        <v>28</v>
      </c>
      <c r="AE18" s="433" t="s">
        <v>26</v>
      </c>
      <c r="AF18" s="435" t="s">
        <v>27</v>
      </c>
      <c r="AG18" s="437" t="s">
        <v>28</v>
      </c>
      <c r="AH18" s="433" t="s">
        <v>26</v>
      </c>
      <c r="AI18" s="435" t="s">
        <v>27</v>
      </c>
      <c r="AJ18" s="437" t="s">
        <v>28</v>
      </c>
      <c r="AK18" s="433" t="s">
        <v>26</v>
      </c>
      <c r="AL18" s="435" t="s">
        <v>27</v>
      </c>
      <c r="AM18" s="437" t="s">
        <v>28</v>
      </c>
      <c r="AN18" s="433" t="s">
        <v>26</v>
      </c>
      <c r="AO18" s="435" t="s">
        <v>27</v>
      </c>
      <c r="AP18" s="437" t="s">
        <v>28</v>
      </c>
      <c r="AQ18" s="433" t="s">
        <v>26</v>
      </c>
      <c r="AR18" s="435" t="s">
        <v>27</v>
      </c>
      <c r="AS18" s="437" t="s">
        <v>28</v>
      </c>
      <c r="AT18" s="433" t="s">
        <v>26</v>
      </c>
      <c r="AU18" s="435" t="s">
        <v>27</v>
      </c>
      <c r="AV18" s="437" t="s">
        <v>28</v>
      </c>
      <c r="AW18" s="433" t="s">
        <v>26</v>
      </c>
      <c r="AX18" s="435" t="s">
        <v>27</v>
      </c>
      <c r="AY18" s="437" t="s">
        <v>28</v>
      </c>
      <c r="AZ18" s="464" t="s">
        <v>26</v>
      </c>
      <c r="BA18" s="463" t="s">
        <v>29</v>
      </c>
    </row>
    <row r="19" spans="1:53" ht="15" customHeight="1">
      <c r="A19" s="608" t="s">
        <v>255</v>
      </c>
      <c r="B19" s="610" t="s">
        <v>593</v>
      </c>
      <c r="C19" s="612">
        <v>2385</v>
      </c>
      <c r="D19" s="614" t="s">
        <v>594</v>
      </c>
      <c r="E19" s="616" t="s">
        <v>595</v>
      </c>
      <c r="F19" s="44" t="s">
        <v>33</v>
      </c>
      <c r="G19" s="13"/>
      <c r="H19" s="9">
        <f t="shared" ref="H19:H24" si="30">G19-I19</f>
        <v>0</v>
      </c>
      <c r="I19" s="10"/>
      <c r="J19" s="13"/>
      <c r="K19" s="9">
        <f t="shared" ref="K19:K24" si="31">J19-L19</f>
        <v>0</v>
      </c>
      <c r="L19" s="10"/>
      <c r="M19" s="13"/>
      <c r="N19" s="9">
        <f t="shared" ref="N19:N24" si="32">M19-O19</f>
        <v>0</v>
      </c>
      <c r="O19" s="10"/>
      <c r="P19" s="13"/>
      <c r="Q19" s="9">
        <f t="shared" ref="Q19:Q24" si="33">P19-R19</f>
        <v>0</v>
      </c>
      <c r="R19" s="10"/>
      <c r="S19" s="13"/>
      <c r="T19" s="9">
        <f t="shared" ref="T19:T24" si="34">S19-U19</f>
        <v>0</v>
      </c>
      <c r="U19" s="10"/>
      <c r="V19" s="13"/>
      <c r="W19" s="9">
        <f t="shared" ref="W19:W24" si="35">V19-X19</f>
        <v>0</v>
      </c>
      <c r="X19" s="10"/>
      <c r="Y19" s="13"/>
      <c r="Z19" s="9">
        <f t="shared" ref="Z19:Z24" si="36">Y19-AA19</f>
        <v>0</v>
      </c>
      <c r="AA19" s="10"/>
      <c r="AB19" s="13"/>
      <c r="AC19" s="9">
        <f t="shared" ref="AC19:AC24" si="37">AB19-AD19</f>
        <v>0</v>
      </c>
      <c r="AD19" s="10"/>
      <c r="AE19" s="13"/>
      <c r="AF19" s="9">
        <f t="shared" ref="AF19:AF24" si="38">AE19-AG19</f>
        <v>0</v>
      </c>
      <c r="AG19" s="10"/>
      <c r="AH19" s="13"/>
      <c r="AI19" s="9">
        <f t="shared" ref="AI19:AI24" si="39">AH19-AJ19</f>
        <v>0</v>
      </c>
      <c r="AJ19" s="10"/>
      <c r="AK19" s="13"/>
      <c r="AL19" s="9">
        <f t="shared" ref="AL19:AL24" si="40">AK19-AM19</f>
        <v>0</v>
      </c>
      <c r="AM19" s="10"/>
      <c r="AN19" s="13"/>
      <c r="AO19" s="9">
        <f t="shared" ref="AO19:AO24" si="41">AN19-AP19</f>
        <v>0</v>
      </c>
      <c r="AP19" s="10"/>
      <c r="AQ19" s="13"/>
      <c r="AR19" s="9">
        <f t="shared" ref="AR19:AR24" si="42">AQ19-AS19</f>
        <v>0</v>
      </c>
      <c r="AS19" s="10"/>
      <c r="AT19" s="13"/>
      <c r="AU19" s="9">
        <f t="shared" ref="AU19:AU24" si="43">AT19-AV19</f>
        <v>0</v>
      </c>
      <c r="AV19" s="10"/>
      <c r="AW19" s="13"/>
      <c r="AX19" s="9">
        <f t="shared" ref="AX19:AX24" si="44">AW19-AY19</f>
        <v>0</v>
      </c>
      <c r="AY19" s="10"/>
      <c r="AZ19" s="14"/>
      <c r="BA19" s="4" t="s">
        <v>34</v>
      </c>
    </row>
    <row r="20" spans="1:53">
      <c r="A20" s="609"/>
      <c r="B20" s="611"/>
      <c r="C20" s="613"/>
      <c r="D20" s="615"/>
      <c r="E20" s="617"/>
      <c r="F20" s="45" t="s">
        <v>35</v>
      </c>
      <c r="G20" s="13"/>
      <c r="H20" s="11">
        <f t="shared" si="30"/>
        <v>0</v>
      </c>
      <c r="I20" s="12"/>
      <c r="J20" s="13"/>
      <c r="K20" s="11">
        <f t="shared" si="31"/>
        <v>0</v>
      </c>
      <c r="L20" s="12"/>
      <c r="M20" s="13"/>
      <c r="N20" s="11">
        <f t="shared" si="32"/>
        <v>0</v>
      </c>
      <c r="O20" s="12"/>
      <c r="P20" s="13"/>
      <c r="Q20" s="11">
        <f t="shared" si="33"/>
        <v>0</v>
      </c>
      <c r="R20" s="12"/>
      <c r="S20" s="13"/>
      <c r="T20" s="11">
        <f t="shared" si="34"/>
        <v>0</v>
      </c>
      <c r="U20" s="12"/>
      <c r="V20" s="13"/>
      <c r="W20" s="11">
        <f t="shared" si="35"/>
        <v>0</v>
      </c>
      <c r="X20" s="12"/>
      <c r="Y20" s="13"/>
      <c r="Z20" s="11">
        <f t="shared" si="36"/>
        <v>0</v>
      </c>
      <c r="AA20" s="12"/>
      <c r="AB20" s="13"/>
      <c r="AC20" s="11">
        <f t="shared" si="37"/>
        <v>0</v>
      </c>
      <c r="AD20" s="12"/>
      <c r="AE20" s="13"/>
      <c r="AF20" s="11">
        <f t="shared" si="38"/>
        <v>0</v>
      </c>
      <c r="AG20" s="12"/>
      <c r="AH20" s="13"/>
      <c r="AI20" s="11">
        <f t="shared" si="39"/>
        <v>0</v>
      </c>
      <c r="AJ20" s="12"/>
      <c r="AK20" s="13"/>
      <c r="AL20" s="11">
        <f t="shared" si="40"/>
        <v>0</v>
      </c>
      <c r="AM20" s="12"/>
      <c r="AN20" s="13"/>
      <c r="AO20" s="11">
        <f t="shared" si="41"/>
        <v>0</v>
      </c>
      <c r="AP20" s="12"/>
      <c r="AQ20" s="13"/>
      <c r="AR20" s="11">
        <f t="shared" si="42"/>
        <v>0</v>
      </c>
      <c r="AS20" s="12"/>
      <c r="AT20" s="13"/>
      <c r="AU20" s="11">
        <f t="shared" si="43"/>
        <v>0</v>
      </c>
      <c r="AV20" s="12"/>
      <c r="AW20" s="13"/>
      <c r="AX20" s="11">
        <f t="shared" si="44"/>
        <v>0</v>
      </c>
      <c r="AY20" s="12"/>
      <c r="AZ20" s="14"/>
      <c r="BA20" s="55">
        <f>SUM(G19:G24,J19:J24,M19:M24,P19:P24,S19:S24,V19:V24,Y19:Y24,AB19:AB24,AE19:AE24,AH19:AH24,AQ19:AQ24,AZ19:AZ24,AK19:AK24,AN19:AN24)</f>
        <v>744344</v>
      </c>
    </row>
    <row r="21" spans="1:53">
      <c r="A21" s="609"/>
      <c r="B21" s="611"/>
      <c r="C21" s="613"/>
      <c r="D21" s="615"/>
      <c r="E21" s="617"/>
      <c r="F21" s="45" t="s">
        <v>36</v>
      </c>
      <c r="G21" s="13"/>
      <c r="H21" s="11">
        <f t="shared" si="30"/>
        <v>0</v>
      </c>
      <c r="I21" s="12"/>
      <c r="J21" s="13"/>
      <c r="K21" s="11">
        <f t="shared" si="31"/>
        <v>0</v>
      </c>
      <c r="L21" s="12"/>
      <c r="M21" s="13"/>
      <c r="N21" s="11">
        <f t="shared" si="32"/>
        <v>0</v>
      </c>
      <c r="O21" s="12"/>
      <c r="P21" s="13"/>
      <c r="Q21" s="11">
        <f t="shared" si="33"/>
        <v>0</v>
      </c>
      <c r="R21" s="12"/>
      <c r="S21" s="13"/>
      <c r="T21" s="11">
        <f t="shared" si="34"/>
        <v>0</v>
      </c>
      <c r="U21" s="12"/>
      <c r="V21" s="13"/>
      <c r="W21" s="11">
        <f t="shared" si="35"/>
        <v>0</v>
      </c>
      <c r="X21" s="12"/>
      <c r="Y21" s="13"/>
      <c r="Z21" s="11">
        <f t="shared" si="36"/>
        <v>0</v>
      </c>
      <c r="AA21" s="12"/>
      <c r="AB21" s="13"/>
      <c r="AC21" s="11">
        <f t="shared" si="37"/>
        <v>0</v>
      </c>
      <c r="AD21" s="12"/>
      <c r="AE21" s="13"/>
      <c r="AF21" s="11">
        <f t="shared" si="38"/>
        <v>0</v>
      </c>
      <c r="AG21" s="12"/>
      <c r="AH21" s="13"/>
      <c r="AI21" s="11">
        <f t="shared" si="39"/>
        <v>0</v>
      </c>
      <c r="AJ21" s="12"/>
      <c r="AK21" s="13"/>
      <c r="AL21" s="11">
        <f t="shared" si="40"/>
        <v>0</v>
      </c>
      <c r="AM21" s="12"/>
      <c r="AN21" s="13"/>
      <c r="AO21" s="11">
        <f t="shared" si="41"/>
        <v>0</v>
      </c>
      <c r="AP21" s="12"/>
      <c r="AQ21" s="13"/>
      <c r="AR21" s="11">
        <f t="shared" si="42"/>
        <v>0</v>
      </c>
      <c r="AS21" s="12"/>
      <c r="AT21" s="13"/>
      <c r="AU21" s="11">
        <f t="shared" si="43"/>
        <v>0</v>
      </c>
      <c r="AV21" s="12"/>
      <c r="AW21" s="13"/>
      <c r="AX21" s="11">
        <f t="shared" si="44"/>
        <v>0</v>
      </c>
      <c r="AY21" s="12"/>
      <c r="AZ21" s="14"/>
      <c r="BA21" s="7" t="s">
        <v>37</v>
      </c>
    </row>
    <row r="22" spans="1:53">
      <c r="A22" s="609"/>
      <c r="B22" s="611"/>
      <c r="C22" s="613"/>
      <c r="D22" s="615"/>
      <c r="E22" s="617"/>
      <c r="F22" s="45" t="s">
        <v>38</v>
      </c>
      <c r="G22" s="13"/>
      <c r="H22" s="11">
        <f t="shared" si="30"/>
        <v>0</v>
      </c>
      <c r="I22" s="12"/>
      <c r="J22" s="13"/>
      <c r="K22" s="11">
        <f t="shared" si="31"/>
        <v>0</v>
      </c>
      <c r="L22" s="12"/>
      <c r="M22" s="13"/>
      <c r="N22" s="11">
        <f t="shared" si="32"/>
        <v>0</v>
      </c>
      <c r="O22" s="12"/>
      <c r="P22" s="13"/>
      <c r="Q22" s="11">
        <f t="shared" si="33"/>
        <v>0</v>
      </c>
      <c r="R22" s="12"/>
      <c r="S22" s="13"/>
      <c r="T22" s="11">
        <f t="shared" si="34"/>
        <v>0</v>
      </c>
      <c r="U22" s="12"/>
      <c r="V22" s="13"/>
      <c r="W22" s="11">
        <f t="shared" si="35"/>
        <v>0</v>
      </c>
      <c r="X22" s="12"/>
      <c r="Y22" s="13"/>
      <c r="Z22" s="11">
        <f t="shared" si="36"/>
        <v>0</v>
      </c>
      <c r="AA22" s="12"/>
      <c r="AB22" s="13"/>
      <c r="AC22" s="11">
        <f t="shared" si="37"/>
        <v>0</v>
      </c>
      <c r="AD22" s="12"/>
      <c r="AE22" s="13"/>
      <c r="AF22" s="11">
        <f t="shared" si="38"/>
        <v>0</v>
      </c>
      <c r="AG22" s="12"/>
      <c r="AH22" s="13"/>
      <c r="AI22" s="11">
        <f t="shared" si="39"/>
        <v>0</v>
      </c>
      <c r="AJ22" s="12"/>
      <c r="AK22" s="13"/>
      <c r="AL22" s="11">
        <f t="shared" si="40"/>
        <v>0</v>
      </c>
      <c r="AM22" s="12"/>
      <c r="AN22" s="13"/>
      <c r="AO22" s="11">
        <f t="shared" si="41"/>
        <v>0</v>
      </c>
      <c r="AP22" s="12"/>
      <c r="AQ22" s="13"/>
      <c r="AR22" s="11">
        <f t="shared" si="42"/>
        <v>0</v>
      </c>
      <c r="AS22" s="12"/>
      <c r="AT22" s="13"/>
      <c r="AU22" s="11">
        <f t="shared" si="43"/>
        <v>0</v>
      </c>
      <c r="AV22" s="12"/>
      <c r="AW22" s="13"/>
      <c r="AX22" s="11">
        <f t="shared" si="44"/>
        <v>0</v>
      </c>
      <c r="AY22" s="12"/>
      <c r="AZ22" s="14"/>
      <c r="BA22" s="55">
        <f>SUM(H19:H24,K19:K24,N19:N24,Q19:Q24,T19:T24,W19:W24,Z19:Z24,AC19:AC24,Z19:Z24,AF19:AF24,AI19:AI24,AR19:AR24,AL19:AL24,AO19:AO24)</f>
        <v>0</v>
      </c>
    </row>
    <row r="23" spans="1:53">
      <c r="A23" s="609"/>
      <c r="B23" s="611"/>
      <c r="C23" s="613"/>
      <c r="D23" s="615"/>
      <c r="E23" s="617"/>
      <c r="F23" s="45" t="s">
        <v>39</v>
      </c>
      <c r="G23" s="13"/>
      <c r="H23" s="11">
        <f t="shared" si="30"/>
        <v>0</v>
      </c>
      <c r="I23" s="12"/>
      <c r="J23" s="13"/>
      <c r="K23" s="11">
        <f t="shared" si="31"/>
        <v>0</v>
      </c>
      <c r="L23" s="12"/>
      <c r="M23" s="13"/>
      <c r="N23" s="11">
        <f t="shared" si="32"/>
        <v>0</v>
      </c>
      <c r="O23" s="12"/>
      <c r="P23" s="13"/>
      <c r="Q23" s="11">
        <f t="shared" si="33"/>
        <v>0</v>
      </c>
      <c r="R23" s="12"/>
      <c r="S23" s="13"/>
      <c r="T23" s="11">
        <f t="shared" si="34"/>
        <v>0</v>
      </c>
      <c r="U23" s="12"/>
      <c r="V23" s="13"/>
      <c r="W23" s="11">
        <f t="shared" si="35"/>
        <v>0</v>
      </c>
      <c r="X23" s="12"/>
      <c r="Y23" s="13"/>
      <c r="Z23" s="11">
        <f t="shared" si="36"/>
        <v>0</v>
      </c>
      <c r="AA23" s="12"/>
      <c r="AB23" s="13"/>
      <c r="AC23" s="11">
        <f t="shared" si="37"/>
        <v>0</v>
      </c>
      <c r="AD23" s="12"/>
      <c r="AE23" s="13"/>
      <c r="AF23" s="11">
        <f t="shared" si="38"/>
        <v>0</v>
      </c>
      <c r="AG23" s="12"/>
      <c r="AH23" s="13"/>
      <c r="AI23" s="11">
        <f t="shared" si="39"/>
        <v>0</v>
      </c>
      <c r="AJ23" s="12"/>
      <c r="AK23" s="13"/>
      <c r="AL23" s="11">
        <f t="shared" si="40"/>
        <v>0</v>
      </c>
      <c r="AM23" s="12"/>
      <c r="AN23" s="13"/>
      <c r="AO23" s="11">
        <f t="shared" si="41"/>
        <v>0</v>
      </c>
      <c r="AP23" s="12"/>
      <c r="AQ23" s="13"/>
      <c r="AR23" s="11">
        <f t="shared" si="42"/>
        <v>0</v>
      </c>
      <c r="AS23" s="12"/>
      <c r="AT23" s="13"/>
      <c r="AU23" s="11">
        <f t="shared" si="43"/>
        <v>0</v>
      </c>
      <c r="AV23" s="12"/>
      <c r="AW23" s="13"/>
      <c r="AX23" s="11">
        <f t="shared" si="44"/>
        <v>0</v>
      </c>
      <c r="AY23" s="12"/>
      <c r="AZ23" s="14"/>
      <c r="BA23" s="7" t="s">
        <v>40</v>
      </c>
    </row>
    <row r="24" spans="1:53">
      <c r="A24" s="609"/>
      <c r="B24" s="611"/>
      <c r="C24" s="613"/>
      <c r="D24" s="615"/>
      <c r="E24" s="617"/>
      <c r="F24" s="45" t="s">
        <v>42</v>
      </c>
      <c r="G24" s="13"/>
      <c r="H24" s="11">
        <f t="shared" si="30"/>
        <v>0</v>
      </c>
      <c r="I24" s="12"/>
      <c r="J24" s="13"/>
      <c r="K24" s="11">
        <f t="shared" si="31"/>
        <v>0</v>
      </c>
      <c r="L24" s="12"/>
      <c r="M24" s="13"/>
      <c r="N24" s="11">
        <f t="shared" si="32"/>
        <v>0</v>
      </c>
      <c r="O24" s="12"/>
      <c r="P24" s="13"/>
      <c r="Q24" s="11">
        <f t="shared" si="33"/>
        <v>0</v>
      </c>
      <c r="R24" s="12"/>
      <c r="S24" s="13"/>
      <c r="T24" s="11">
        <f t="shared" si="34"/>
        <v>0</v>
      </c>
      <c r="U24" s="12"/>
      <c r="V24" s="13"/>
      <c r="W24" s="11">
        <f t="shared" si="35"/>
        <v>0</v>
      </c>
      <c r="X24" s="12"/>
      <c r="Y24" s="13">
        <v>744344</v>
      </c>
      <c r="Z24" s="11">
        <f t="shared" si="36"/>
        <v>0</v>
      </c>
      <c r="AA24" s="12">
        <v>744344</v>
      </c>
      <c r="AB24" s="13"/>
      <c r="AC24" s="11">
        <f t="shared" si="37"/>
        <v>0</v>
      </c>
      <c r="AD24" s="12"/>
      <c r="AE24" s="13"/>
      <c r="AF24" s="11">
        <f t="shared" si="38"/>
        <v>0</v>
      </c>
      <c r="AG24" s="12"/>
      <c r="AH24" s="13"/>
      <c r="AI24" s="11">
        <f t="shared" si="39"/>
        <v>0</v>
      </c>
      <c r="AJ24" s="12"/>
      <c r="AK24" s="13"/>
      <c r="AL24" s="11">
        <f t="shared" si="40"/>
        <v>0</v>
      </c>
      <c r="AM24" s="12"/>
      <c r="AN24" s="13"/>
      <c r="AO24" s="11">
        <f t="shared" si="41"/>
        <v>0</v>
      </c>
      <c r="AP24" s="12"/>
      <c r="AQ24" s="13"/>
      <c r="AR24" s="11">
        <f t="shared" si="42"/>
        <v>0</v>
      </c>
      <c r="AS24" s="12"/>
      <c r="AT24" s="13"/>
      <c r="AU24" s="11">
        <f t="shared" si="43"/>
        <v>0</v>
      </c>
      <c r="AV24" s="12"/>
      <c r="AW24" s="13"/>
      <c r="AX24" s="11">
        <f t="shared" si="44"/>
        <v>0</v>
      </c>
      <c r="AY24" s="12"/>
      <c r="AZ24" s="14"/>
      <c r="BA24" s="55">
        <f>SUM(I19:I24,L19:L24,O19:O24,R19:R24,U19:U24,X19:X24,AA19:AA24,AD19:AD24,AG19:AG24,AJ19:AJ24,AM19:AM24,AP19:AP24,AS19:AS24)</f>
        <v>744344</v>
      </c>
    </row>
    <row r="25" spans="1:53">
      <c r="A25" s="435" t="s">
        <v>24</v>
      </c>
      <c r="B25" s="446" t="s">
        <v>20</v>
      </c>
      <c r="C25" s="446" t="s">
        <v>21</v>
      </c>
      <c r="D25" s="446" t="s">
        <v>212</v>
      </c>
      <c r="E25" s="446" t="s">
        <v>23</v>
      </c>
      <c r="F25" s="448" t="s">
        <v>25</v>
      </c>
      <c r="G25" s="433" t="s">
        <v>26</v>
      </c>
      <c r="H25" s="435" t="s">
        <v>27</v>
      </c>
      <c r="I25" s="437" t="s">
        <v>28</v>
      </c>
      <c r="J25" s="433" t="s">
        <v>26</v>
      </c>
      <c r="K25" s="435" t="s">
        <v>27</v>
      </c>
      <c r="L25" s="437" t="s">
        <v>28</v>
      </c>
      <c r="M25" s="433" t="s">
        <v>26</v>
      </c>
      <c r="N25" s="435" t="s">
        <v>27</v>
      </c>
      <c r="O25" s="437" t="s">
        <v>28</v>
      </c>
      <c r="P25" s="433" t="s">
        <v>26</v>
      </c>
      <c r="Q25" s="435" t="s">
        <v>27</v>
      </c>
      <c r="R25" s="437" t="s">
        <v>28</v>
      </c>
      <c r="S25" s="433" t="s">
        <v>26</v>
      </c>
      <c r="T25" s="435" t="s">
        <v>27</v>
      </c>
      <c r="U25" s="437" t="s">
        <v>28</v>
      </c>
      <c r="V25" s="433" t="s">
        <v>26</v>
      </c>
      <c r="W25" s="435" t="s">
        <v>27</v>
      </c>
      <c r="X25" s="437" t="s">
        <v>28</v>
      </c>
      <c r="Y25" s="433" t="s">
        <v>26</v>
      </c>
      <c r="Z25" s="435" t="s">
        <v>27</v>
      </c>
      <c r="AA25" s="437" t="s">
        <v>28</v>
      </c>
      <c r="AB25" s="433" t="s">
        <v>26</v>
      </c>
      <c r="AC25" s="435" t="s">
        <v>27</v>
      </c>
      <c r="AD25" s="437" t="s">
        <v>28</v>
      </c>
      <c r="AE25" s="433" t="s">
        <v>26</v>
      </c>
      <c r="AF25" s="435" t="s">
        <v>27</v>
      </c>
      <c r="AG25" s="437" t="s">
        <v>28</v>
      </c>
      <c r="AH25" s="433" t="s">
        <v>26</v>
      </c>
      <c r="AI25" s="435" t="s">
        <v>27</v>
      </c>
      <c r="AJ25" s="437" t="s">
        <v>28</v>
      </c>
      <c r="AK25" s="433" t="s">
        <v>26</v>
      </c>
      <c r="AL25" s="435" t="s">
        <v>27</v>
      </c>
      <c r="AM25" s="437" t="s">
        <v>28</v>
      </c>
      <c r="AN25" s="433" t="s">
        <v>26</v>
      </c>
      <c r="AO25" s="435" t="s">
        <v>27</v>
      </c>
      <c r="AP25" s="437" t="s">
        <v>28</v>
      </c>
      <c r="AQ25" s="433" t="s">
        <v>26</v>
      </c>
      <c r="AR25" s="435" t="s">
        <v>27</v>
      </c>
      <c r="AS25" s="545" t="s">
        <v>28</v>
      </c>
      <c r="AT25" s="433" t="s">
        <v>26</v>
      </c>
      <c r="AU25" s="435" t="s">
        <v>27</v>
      </c>
      <c r="AV25" s="545" t="s">
        <v>28</v>
      </c>
      <c r="AW25" s="433" t="s">
        <v>26</v>
      </c>
      <c r="AX25" s="435" t="s">
        <v>27</v>
      </c>
      <c r="AY25" s="545" t="s">
        <v>28</v>
      </c>
      <c r="AZ25" s="547" t="s">
        <v>26</v>
      </c>
      <c r="BA25" s="546" t="s">
        <v>29</v>
      </c>
    </row>
    <row r="26" spans="1:53" ht="15" customHeight="1">
      <c r="A26" s="608" t="s">
        <v>215</v>
      </c>
      <c r="B26" s="610" t="s">
        <v>596</v>
      </c>
      <c r="C26" s="612">
        <v>2092</v>
      </c>
      <c r="D26" s="624" t="s">
        <v>597</v>
      </c>
      <c r="E26" s="616" t="s">
        <v>598</v>
      </c>
      <c r="F26" s="2" t="s">
        <v>33</v>
      </c>
      <c r="G26" s="13"/>
      <c r="H26" s="9">
        <f t="shared" ref="H26:H31" si="45">G26-I26</f>
        <v>0</v>
      </c>
      <c r="I26" s="10"/>
      <c r="J26" s="13"/>
      <c r="K26" s="9">
        <f t="shared" ref="K26:K31" si="46">J26-L26</f>
        <v>0</v>
      </c>
      <c r="L26" s="10"/>
      <c r="M26" s="13"/>
      <c r="N26" s="9">
        <f t="shared" ref="N26:N31" si="47">M26-O26</f>
        <v>0</v>
      </c>
      <c r="O26" s="10"/>
      <c r="P26" s="13"/>
      <c r="Q26" s="9">
        <f t="shared" ref="Q26:Q31" si="48">P26-R26</f>
        <v>0</v>
      </c>
      <c r="R26" s="10"/>
      <c r="S26" s="13"/>
      <c r="T26" s="9">
        <f t="shared" ref="T26:T31" si="49">S26-U26</f>
        <v>0</v>
      </c>
      <c r="U26" s="10"/>
      <c r="V26" s="13"/>
      <c r="W26" s="9">
        <f t="shared" ref="W26:W31" si="50">V26-X26</f>
        <v>0</v>
      </c>
      <c r="X26" s="10"/>
      <c r="Y26" s="78"/>
      <c r="Z26" s="64">
        <f t="shared" ref="Z26:Z31" si="51">Y26-AA26</f>
        <v>0</v>
      </c>
      <c r="AA26" s="79"/>
      <c r="AB26" s="78"/>
      <c r="AC26" s="64">
        <f t="shared" ref="AC26:AC31" si="52">AB26-AD26</f>
        <v>0</v>
      </c>
      <c r="AD26" s="79"/>
      <c r="AE26" s="78"/>
      <c r="AF26" s="64">
        <f t="shared" ref="AF26:AF31" si="53">AE26-AG26</f>
        <v>0</v>
      </c>
      <c r="AG26" s="79"/>
      <c r="AH26" s="78"/>
      <c r="AI26" s="64">
        <f t="shared" ref="AI26:AI31" si="54">AH26-AJ26</f>
        <v>0</v>
      </c>
      <c r="AJ26" s="79"/>
      <c r="AK26" s="78"/>
      <c r="AL26" s="64">
        <f t="shared" ref="AL26:AL31" si="55">AK26-AM26</f>
        <v>0</v>
      </c>
      <c r="AM26" s="79"/>
      <c r="AN26" s="78"/>
      <c r="AO26" s="64">
        <f t="shared" ref="AO26:AO31" si="56">AN26-AP26</f>
        <v>0</v>
      </c>
      <c r="AP26" s="79"/>
      <c r="AQ26" s="78"/>
      <c r="AR26" s="64">
        <f t="shared" ref="AR26:AR31" si="57">AQ26-AS26</f>
        <v>0</v>
      </c>
      <c r="AS26" s="79"/>
      <c r="AT26" s="78"/>
      <c r="AU26" s="64">
        <f t="shared" ref="AU26:AU31" si="58">AT26-AV26</f>
        <v>0</v>
      </c>
      <c r="AV26" s="79"/>
      <c r="AW26" s="78"/>
      <c r="AX26" s="64">
        <f t="shared" ref="AX26:AX31" si="59">AW26-AY26</f>
        <v>0</v>
      </c>
      <c r="AY26" s="79"/>
      <c r="AZ26" s="3"/>
      <c r="BA26" s="4" t="s">
        <v>34</v>
      </c>
    </row>
    <row r="27" spans="1:53">
      <c r="A27" s="609"/>
      <c r="B27" s="611"/>
      <c r="C27" s="613"/>
      <c r="D27" s="625"/>
      <c r="E27" s="617"/>
      <c r="F27" s="2" t="s">
        <v>35</v>
      </c>
      <c r="G27" s="13"/>
      <c r="H27" s="11">
        <f t="shared" si="45"/>
        <v>0</v>
      </c>
      <c r="I27" s="12"/>
      <c r="J27" s="13"/>
      <c r="K27" s="11">
        <f t="shared" si="46"/>
        <v>0</v>
      </c>
      <c r="L27" s="12"/>
      <c r="M27" s="13"/>
      <c r="N27" s="11">
        <f t="shared" si="47"/>
        <v>0</v>
      </c>
      <c r="O27" s="12"/>
      <c r="P27" s="13"/>
      <c r="Q27" s="11">
        <f t="shared" si="48"/>
        <v>0</v>
      </c>
      <c r="R27" s="12"/>
      <c r="S27" s="13"/>
      <c r="T27" s="11">
        <f t="shared" si="49"/>
        <v>0</v>
      </c>
      <c r="U27" s="12"/>
      <c r="V27" s="13"/>
      <c r="W27" s="11">
        <f t="shared" si="50"/>
        <v>0</v>
      </c>
      <c r="X27" s="12"/>
      <c r="Y27" s="78"/>
      <c r="Z27" s="64">
        <f t="shared" si="51"/>
        <v>0</v>
      </c>
      <c r="AA27" s="79"/>
      <c r="AB27" s="78"/>
      <c r="AC27" s="64">
        <f t="shared" si="52"/>
        <v>0</v>
      </c>
      <c r="AD27" s="79"/>
      <c r="AE27" s="78"/>
      <c r="AF27" s="64">
        <f t="shared" si="53"/>
        <v>0</v>
      </c>
      <c r="AG27" s="79"/>
      <c r="AH27" s="78"/>
      <c r="AI27" s="64">
        <f t="shared" si="54"/>
        <v>0</v>
      </c>
      <c r="AJ27" s="79"/>
      <c r="AK27" s="78"/>
      <c r="AL27" s="64">
        <f t="shared" si="55"/>
        <v>0</v>
      </c>
      <c r="AM27" s="79"/>
      <c r="AN27" s="78"/>
      <c r="AO27" s="64">
        <f t="shared" si="56"/>
        <v>0</v>
      </c>
      <c r="AP27" s="79"/>
      <c r="AQ27" s="78"/>
      <c r="AR27" s="64">
        <f t="shared" si="57"/>
        <v>0</v>
      </c>
      <c r="AS27" s="79"/>
      <c r="AT27" s="78"/>
      <c r="AU27" s="64">
        <f t="shared" si="58"/>
        <v>0</v>
      </c>
      <c r="AV27" s="79"/>
      <c r="AW27" s="78"/>
      <c r="AX27" s="64">
        <f t="shared" si="59"/>
        <v>0</v>
      </c>
      <c r="AY27" s="79"/>
      <c r="AZ27" s="3"/>
      <c r="BA27" s="55">
        <f>SUM(G26:G31,J26:J31,M26:M31,P26:P31,S26:S31,V26:V31,Y26:Y31,AB26:AB31,AE26:AE31,AH26:AH31,AQ26:AQ31,AZ26:AZ31,AK26:AK31,AN26:AN31)</f>
        <v>4605000</v>
      </c>
    </row>
    <row r="28" spans="1:53">
      <c r="A28" s="609"/>
      <c r="B28" s="611"/>
      <c r="C28" s="613"/>
      <c r="D28" s="625"/>
      <c r="E28" s="617"/>
      <c r="F28" s="2" t="s">
        <v>36</v>
      </c>
      <c r="G28" s="13"/>
      <c r="H28" s="11">
        <f t="shared" si="45"/>
        <v>0</v>
      </c>
      <c r="I28" s="12"/>
      <c r="J28" s="13"/>
      <c r="K28" s="11">
        <f t="shared" si="46"/>
        <v>0</v>
      </c>
      <c r="L28" s="12"/>
      <c r="M28" s="13"/>
      <c r="N28" s="11">
        <f t="shared" si="47"/>
        <v>0</v>
      </c>
      <c r="O28" s="12"/>
      <c r="P28" s="13"/>
      <c r="Q28" s="11">
        <f t="shared" si="48"/>
        <v>0</v>
      </c>
      <c r="R28" s="12"/>
      <c r="S28" s="13"/>
      <c r="T28" s="11">
        <f t="shared" si="49"/>
        <v>0</v>
      </c>
      <c r="U28" s="12"/>
      <c r="V28" s="13"/>
      <c r="W28" s="11">
        <f t="shared" si="50"/>
        <v>0</v>
      </c>
      <c r="X28" s="12"/>
      <c r="Y28" s="78"/>
      <c r="Z28" s="64">
        <f t="shared" si="51"/>
        <v>0</v>
      </c>
      <c r="AA28" s="79"/>
      <c r="AB28" s="78"/>
      <c r="AC28" s="64">
        <f t="shared" si="52"/>
        <v>0</v>
      </c>
      <c r="AD28" s="79"/>
      <c r="AE28" s="78"/>
      <c r="AF28" s="64">
        <f t="shared" si="53"/>
        <v>0</v>
      </c>
      <c r="AG28" s="79"/>
      <c r="AH28" s="78"/>
      <c r="AI28" s="64">
        <f t="shared" si="54"/>
        <v>0</v>
      </c>
      <c r="AJ28" s="79"/>
      <c r="AK28" s="78"/>
      <c r="AL28" s="64">
        <f t="shared" si="55"/>
        <v>0</v>
      </c>
      <c r="AM28" s="79"/>
      <c r="AN28" s="78"/>
      <c r="AO28" s="64">
        <f t="shared" si="56"/>
        <v>0</v>
      </c>
      <c r="AP28" s="79"/>
      <c r="AQ28" s="78"/>
      <c r="AR28" s="64">
        <f t="shared" si="57"/>
        <v>0</v>
      </c>
      <c r="AS28" s="79"/>
      <c r="AT28" s="78"/>
      <c r="AU28" s="64">
        <f t="shared" si="58"/>
        <v>0</v>
      </c>
      <c r="AV28" s="79"/>
      <c r="AW28" s="78"/>
      <c r="AX28" s="64">
        <f t="shared" si="59"/>
        <v>0</v>
      </c>
      <c r="AY28" s="79"/>
      <c r="AZ28" s="3"/>
      <c r="BA28" s="7" t="s">
        <v>37</v>
      </c>
    </row>
    <row r="29" spans="1:53">
      <c r="A29" s="609"/>
      <c r="B29" s="611"/>
      <c r="C29" s="613"/>
      <c r="D29" s="625"/>
      <c r="E29" s="617"/>
      <c r="F29" s="2" t="s">
        <v>38</v>
      </c>
      <c r="G29" s="13"/>
      <c r="H29" s="11">
        <f t="shared" si="45"/>
        <v>0</v>
      </c>
      <c r="I29" s="12"/>
      <c r="J29" s="13"/>
      <c r="K29" s="11">
        <f t="shared" si="46"/>
        <v>0</v>
      </c>
      <c r="L29" s="12"/>
      <c r="M29" s="3">
        <v>300000</v>
      </c>
      <c r="N29" s="5">
        <f t="shared" si="47"/>
        <v>0</v>
      </c>
      <c r="O29" s="6">
        <v>300000</v>
      </c>
      <c r="P29" s="13"/>
      <c r="Q29" s="11">
        <f t="shared" si="48"/>
        <v>0</v>
      </c>
      <c r="R29" s="12"/>
      <c r="S29" s="13"/>
      <c r="T29" s="11">
        <f t="shared" si="49"/>
        <v>0</v>
      </c>
      <c r="U29" s="12"/>
      <c r="V29" s="13"/>
      <c r="W29" s="11">
        <f t="shared" si="50"/>
        <v>0</v>
      </c>
      <c r="X29" s="12"/>
      <c r="Y29" s="78"/>
      <c r="Z29" s="64">
        <f t="shared" si="51"/>
        <v>0</v>
      </c>
      <c r="AA29" s="79"/>
      <c r="AB29" s="78"/>
      <c r="AC29" s="64">
        <f t="shared" si="52"/>
        <v>0</v>
      </c>
      <c r="AD29" s="79"/>
      <c r="AE29" s="78"/>
      <c r="AF29" s="64">
        <f t="shared" si="53"/>
        <v>0</v>
      </c>
      <c r="AG29" s="79"/>
      <c r="AH29" s="78"/>
      <c r="AI29" s="64">
        <f t="shared" si="54"/>
        <v>0</v>
      </c>
      <c r="AJ29" s="79"/>
      <c r="AK29" s="78"/>
      <c r="AL29" s="64">
        <f t="shared" si="55"/>
        <v>0</v>
      </c>
      <c r="AM29" s="79"/>
      <c r="AN29" s="78"/>
      <c r="AO29" s="64">
        <f t="shared" si="56"/>
        <v>0</v>
      </c>
      <c r="AP29" s="79"/>
      <c r="AQ29" s="78"/>
      <c r="AR29" s="64">
        <f t="shared" si="57"/>
        <v>0</v>
      </c>
      <c r="AS29" s="79"/>
      <c r="AT29" s="78"/>
      <c r="AU29" s="64">
        <f t="shared" si="58"/>
        <v>0</v>
      </c>
      <c r="AV29" s="79"/>
      <c r="AW29" s="78"/>
      <c r="AX29" s="64">
        <f t="shared" si="59"/>
        <v>0</v>
      </c>
      <c r="AY29" s="79"/>
      <c r="AZ29" s="3"/>
      <c r="BA29" s="55">
        <f>SUM(H26:H31,K26:K31,N26:N31,Q26:Q31,T26:T31,W26:W31,Z26:Z31,AC26:AC31,Z26:Z31,AF26:AF31,AI26:AI31,AR26:AR31,AL26:AL31,AO26:AO31)</f>
        <v>4305000</v>
      </c>
    </row>
    <row r="30" spans="1:53" ht="15" customHeight="1">
      <c r="A30" s="609"/>
      <c r="B30" s="611"/>
      <c r="C30" s="613"/>
      <c r="D30" s="625"/>
      <c r="E30" s="617"/>
      <c r="F30" s="2" t="s">
        <v>39</v>
      </c>
      <c r="G30" s="13"/>
      <c r="H30" s="11">
        <f t="shared" si="45"/>
        <v>0</v>
      </c>
      <c r="I30" s="12"/>
      <c r="J30" s="13"/>
      <c r="K30" s="11">
        <f t="shared" si="46"/>
        <v>0</v>
      </c>
      <c r="L30" s="12"/>
      <c r="M30" s="13"/>
      <c r="N30" s="11">
        <f t="shared" si="47"/>
        <v>0</v>
      </c>
      <c r="O30" s="12"/>
      <c r="P30" s="13"/>
      <c r="Q30" s="11">
        <f t="shared" si="48"/>
        <v>0</v>
      </c>
      <c r="R30" s="12"/>
      <c r="S30" s="13"/>
      <c r="T30" s="11">
        <f t="shared" si="49"/>
        <v>0</v>
      </c>
      <c r="U30" s="12"/>
      <c r="V30" s="13"/>
      <c r="W30" s="11">
        <f t="shared" si="50"/>
        <v>0</v>
      </c>
      <c r="X30" s="12"/>
      <c r="Y30" s="78"/>
      <c r="Z30" s="64">
        <f t="shared" si="51"/>
        <v>0</v>
      </c>
      <c r="AA30" s="79"/>
      <c r="AB30" s="78"/>
      <c r="AC30" s="64">
        <f t="shared" si="52"/>
        <v>0</v>
      </c>
      <c r="AD30" s="79"/>
      <c r="AE30" s="78"/>
      <c r="AF30" s="64">
        <f t="shared" si="53"/>
        <v>0</v>
      </c>
      <c r="AG30" s="79"/>
      <c r="AH30" s="78"/>
      <c r="AI30" s="64">
        <f t="shared" si="54"/>
        <v>0</v>
      </c>
      <c r="AJ30" s="79"/>
      <c r="AK30" s="78"/>
      <c r="AL30" s="64">
        <f t="shared" si="55"/>
        <v>0</v>
      </c>
      <c r="AM30" s="79"/>
      <c r="AN30" s="78"/>
      <c r="AO30" s="64">
        <f t="shared" si="56"/>
        <v>0</v>
      </c>
      <c r="AP30" s="79"/>
      <c r="AQ30" s="78"/>
      <c r="AR30" s="64">
        <f t="shared" si="57"/>
        <v>0</v>
      </c>
      <c r="AS30" s="79"/>
      <c r="AT30" s="78"/>
      <c r="AU30" s="64">
        <f t="shared" si="58"/>
        <v>0</v>
      </c>
      <c r="AV30" s="79"/>
      <c r="AW30" s="78"/>
      <c r="AX30" s="64">
        <f t="shared" si="59"/>
        <v>0</v>
      </c>
      <c r="AY30" s="79"/>
      <c r="AZ30" s="3"/>
      <c r="BA30" s="7" t="s">
        <v>40</v>
      </c>
    </row>
    <row r="31" spans="1:53">
      <c r="A31" s="609"/>
      <c r="B31" s="611"/>
      <c r="C31" s="613"/>
      <c r="D31" s="625"/>
      <c r="E31" s="617"/>
      <c r="F31" s="2" t="s">
        <v>42</v>
      </c>
      <c r="G31" s="13"/>
      <c r="H31" s="11">
        <f t="shared" si="45"/>
        <v>0</v>
      </c>
      <c r="I31" s="12"/>
      <c r="J31" s="13"/>
      <c r="K31" s="11">
        <f t="shared" si="46"/>
        <v>0</v>
      </c>
      <c r="L31" s="12"/>
      <c r="M31" s="13"/>
      <c r="N31" s="11">
        <f t="shared" si="47"/>
        <v>0</v>
      </c>
      <c r="O31" s="12"/>
      <c r="P31" s="13"/>
      <c r="Q31" s="11">
        <f t="shared" si="48"/>
        <v>0</v>
      </c>
      <c r="R31" s="12"/>
      <c r="S31" s="13"/>
      <c r="T31" s="11">
        <f t="shared" si="49"/>
        <v>0</v>
      </c>
      <c r="U31" s="12"/>
      <c r="V31" s="13"/>
      <c r="W31" s="11">
        <f t="shared" si="50"/>
        <v>0</v>
      </c>
      <c r="X31" s="12"/>
      <c r="Y31" s="78"/>
      <c r="Z31" s="64">
        <f t="shared" si="51"/>
        <v>0</v>
      </c>
      <c r="AA31" s="79"/>
      <c r="AB31" s="78"/>
      <c r="AC31" s="64">
        <f t="shared" si="52"/>
        <v>0</v>
      </c>
      <c r="AD31" s="79"/>
      <c r="AE31" s="131"/>
      <c r="AF31" s="132">
        <f t="shared" si="53"/>
        <v>0</v>
      </c>
      <c r="AG31" s="133"/>
      <c r="AH31" s="131"/>
      <c r="AI31" s="64">
        <f t="shared" si="54"/>
        <v>0</v>
      </c>
      <c r="AJ31" s="79"/>
      <c r="AK31" s="131">
        <v>4305000</v>
      </c>
      <c r="AL31" s="132">
        <f t="shared" si="55"/>
        <v>4305000</v>
      </c>
      <c r="AM31" s="133"/>
      <c r="AN31" s="78"/>
      <c r="AO31" s="64">
        <f t="shared" si="56"/>
        <v>0</v>
      </c>
      <c r="AP31" s="79"/>
      <c r="AQ31" s="78"/>
      <c r="AR31" s="64">
        <f t="shared" si="57"/>
        <v>0</v>
      </c>
      <c r="AS31" s="79"/>
      <c r="AT31" s="78"/>
      <c r="AU31" s="64">
        <f t="shared" si="58"/>
        <v>0</v>
      </c>
      <c r="AV31" s="79"/>
      <c r="AW31" s="78"/>
      <c r="AX31" s="64">
        <f t="shared" si="59"/>
        <v>0</v>
      </c>
      <c r="AY31" s="79"/>
      <c r="AZ31" s="3"/>
      <c r="BA31" s="55">
        <f>SUM(I26:I31,L26:L31,O26:O31,R26:R31,U26:U31,X26:X31,AA26:AA31,AD26:AD31,AG26:AG31,AJ26:AJ31,AS26:AS31,AM26:AM31,AP26:AP31)</f>
        <v>300000</v>
      </c>
    </row>
    <row r="32" spans="1:53">
      <c r="A32" s="435" t="s">
        <v>24</v>
      </c>
      <c r="B32" s="446" t="s">
        <v>20</v>
      </c>
      <c r="C32" s="446" t="s">
        <v>21</v>
      </c>
      <c r="D32" s="446" t="s">
        <v>212</v>
      </c>
      <c r="E32" s="446" t="s">
        <v>23</v>
      </c>
      <c r="F32" s="448" t="s">
        <v>25</v>
      </c>
      <c r="G32" s="433" t="s">
        <v>26</v>
      </c>
      <c r="H32" s="435" t="s">
        <v>27</v>
      </c>
      <c r="I32" s="437" t="s">
        <v>28</v>
      </c>
      <c r="J32" s="433" t="s">
        <v>26</v>
      </c>
      <c r="K32" s="435" t="s">
        <v>27</v>
      </c>
      <c r="L32" s="437" t="s">
        <v>28</v>
      </c>
      <c r="M32" s="433" t="s">
        <v>26</v>
      </c>
      <c r="N32" s="435" t="s">
        <v>27</v>
      </c>
      <c r="O32" s="437" t="s">
        <v>28</v>
      </c>
      <c r="P32" s="433" t="s">
        <v>26</v>
      </c>
      <c r="Q32" s="435" t="s">
        <v>27</v>
      </c>
      <c r="R32" s="437" t="s">
        <v>28</v>
      </c>
      <c r="S32" s="433" t="s">
        <v>26</v>
      </c>
      <c r="T32" s="435" t="s">
        <v>27</v>
      </c>
      <c r="U32" s="437" t="s">
        <v>28</v>
      </c>
      <c r="V32" s="433" t="s">
        <v>26</v>
      </c>
      <c r="W32" s="435" t="s">
        <v>27</v>
      </c>
      <c r="X32" s="437" t="s">
        <v>28</v>
      </c>
      <c r="Y32" s="433" t="s">
        <v>26</v>
      </c>
      <c r="Z32" s="435" t="s">
        <v>27</v>
      </c>
      <c r="AA32" s="437" t="s">
        <v>28</v>
      </c>
      <c r="AB32" s="433" t="s">
        <v>26</v>
      </c>
      <c r="AC32" s="435" t="s">
        <v>27</v>
      </c>
      <c r="AD32" s="437" t="s">
        <v>28</v>
      </c>
      <c r="AE32" s="433" t="s">
        <v>26</v>
      </c>
      <c r="AF32" s="435" t="s">
        <v>27</v>
      </c>
      <c r="AG32" s="437" t="s">
        <v>28</v>
      </c>
      <c r="AH32" s="433" t="s">
        <v>26</v>
      </c>
      <c r="AI32" s="435" t="s">
        <v>27</v>
      </c>
      <c r="AJ32" s="437" t="s">
        <v>28</v>
      </c>
      <c r="AK32" s="433" t="s">
        <v>26</v>
      </c>
      <c r="AL32" s="435" t="s">
        <v>27</v>
      </c>
      <c r="AM32" s="437" t="s">
        <v>28</v>
      </c>
      <c r="AN32" s="433" t="s">
        <v>26</v>
      </c>
      <c r="AO32" s="435" t="s">
        <v>27</v>
      </c>
      <c r="AP32" s="437" t="s">
        <v>28</v>
      </c>
      <c r="AQ32" s="433" t="s">
        <v>26</v>
      </c>
      <c r="AR32" s="435" t="s">
        <v>27</v>
      </c>
      <c r="AS32" s="437" t="s">
        <v>28</v>
      </c>
      <c r="AT32" s="433" t="s">
        <v>26</v>
      </c>
      <c r="AU32" s="435" t="s">
        <v>27</v>
      </c>
      <c r="AV32" s="437" t="s">
        <v>28</v>
      </c>
      <c r="AW32" s="433" t="s">
        <v>26</v>
      </c>
      <c r="AX32" s="435" t="s">
        <v>27</v>
      </c>
      <c r="AY32" s="437" t="s">
        <v>28</v>
      </c>
      <c r="AZ32" s="464" t="s">
        <v>26</v>
      </c>
      <c r="BA32" s="463" t="s">
        <v>29</v>
      </c>
    </row>
    <row r="33" spans="1:53" ht="15" customHeight="1">
      <c r="A33" s="608" t="s">
        <v>215</v>
      </c>
      <c r="B33" s="610" t="s">
        <v>599</v>
      </c>
      <c r="C33" s="612">
        <v>2895</v>
      </c>
      <c r="D33" s="614" t="s">
        <v>600</v>
      </c>
      <c r="E33" s="616" t="s">
        <v>601</v>
      </c>
      <c r="F33" s="44" t="s">
        <v>33</v>
      </c>
      <c r="G33" s="13"/>
      <c r="H33" s="9">
        <f t="shared" ref="H33:H38" si="60">G33-I33</f>
        <v>0</v>
      </c>
      <c r="I33" s="10"/>
      <c r="J33" s="13"/>
      <c r="K33" s="9">
        <f t="shared" ref="K33:K38" si="61">J33-L33</f>
        <v>0</v>
      </c>
      <c r="L33" s="10"/>
      <c r="M33" s="13"/>
      <c r="N33" s="9">
        <f t="shared" ref="N33:N38" si="62">M33-O33</f>
        <v>0</v>
      </c>
      <c r="O33" s="10"/>
      <c r="P33" s="13"/>
      <c r="Q33" s="9">
        <f t="shared" ref="Q33:Q38" si="63">P33-R33</f>
        <v>0</v>
      </c>
      <c r="R33" s="10"/>
      <c r="S33" s="13"/>
      <c r="T33" s="9">
        <f t="shared" ref="T33:T38" si="64">S33-U33</f>
        <v>0</v>
      </c>
      <c r="U33" s="10"/>
      <c r="V33" s="13"/>
      <c r="W33" s="9">
        <f t="shared" ref="W33:W38" si="65">V33-X33</f>
        <v>0</v>
      </c>
      <c r="X33" s="10"/>
      <c r="Y33" s="13"/>
      <c r="Z33" s="9">
        <f t="shared" ref="Z33:Z38" si="66">Y33-AA33</f>
        <v>0</v>
      </c>
      <c r="AA33" s="10"/>
      <c r="AB33" s="13"/>
      <c r="AC33" s="9">
        <f t="shared" ref="AC33:AC38" si="67">AB33-AD33</f>
        <v>0</v>
      </c>
      <c r="AD33" s="10"/>
      <c r="AE33" s="13"/>
      <c r="AF33" s="9">
        <f t="shared" ref="AF33:AF38" si="68">AE33-AG33</f>
        <v>0</v>
      </c>
      <c r="AG33" s="10"/>
      <c r="AH33" s="13"/>
      <c r="AI33" s="9">
        <f t="shared" ref="AI33:AI38" si="69">AH33-AJ33</f>
        <v>0</v>
      </c>
      <c r="AJ33" s="10"/>
      <c r="AK33" s="13"/>
      <c r="AL33" s="9">
        <f t="shared" ref="AL33:AL38" si="70">AK33-AM33</f>
        <v>0</v>
      </c>
      <c r="AM33" s="10"/>
      <c r="AN33" s="13"/>
      <c r="AO33" s="9">
        <f t="shared" ref="AO33:AO38" si="71">AN33-AP33</f>
        <v>0</v>
      </c>
      <c r="AP33" s="10"/>
      <c r="AQ33" s="13"/>
      <c r="AR33" s="9">
        <f t="shared" ref="AR33:AR38" si="72">AQ33-AS33</f>
        <v>0</v>
      </c>
      <c r="AS33" s="10"/>
      <c r="AT33" s="13"/>
      <c r="AU33" s="9">
        <f t="shared" ref="AU33:AU38" si="73">AT33-AV33</f>
        <v>0</v>
      </c>
      <c r="AV33" s="10"/>
      <c r="AW33" s="13"/>
      <c r="AX33" s="9">
        <f t="shared" ref="AX33:AX38" si="74">AW33-AY33</f>
        <v>0</v>
      </c>
      <c r="AY33" s="10"/>
      <c r="AZ33" s="14"/>
      <c r="BA33" s="4" t="s">
        <v>34</v>
      </c>
    </row>
    <row r="34" spans="1:53">
      <c r="A34" s="609"/>
      <c r="B34" s="611"/>
      <c r="C34" s="613"/>
      <c r="D34" s="615"/>
      <c r="E34" s="617"/>
      <c r="F34" s="45" t="s">
        <v>35</v>
      </c>
      <c r="G34" s="13"/>
      <c r="H34" s="11">
        <f t="shared" si="60"/>
        <v>0</v>
      </c>
      <c r="I34" s="12"/>
      <c r="J34" s="13"/>
      <c r="K34" s="11">
        <f t="shared" si="61"/>
        <v>0</v>
      </c>
      <c r="L34" s="12"/>
      <c r="M34" s="13"/>
      <c r="N34" s="11">
        <f t="shared" si="62"/>
        <v>0</v>
      </c>
      <c r="O34" s="12"/>
      <c r="P34" s="13"/>
      <c r="Q34" s="11">
        <f t="shared" si="63"/>
        <v>0</v>
      </c>
      <c r="R34" s="12"/>
      <c r="S34" s="13"/>
      <c r="T34" s="11">
        <f t="shared" si="64"/>
        <v>0</v>
      </c>
      <c r="U34" s="12"/>
      <c r="V34" s="13"/>
      <c r="W34" s="11">
        <f t="shared" si="65"/>
        <v>0</v>
      </c>
      <c r="X34" s="12"/>
      <c r="Y34" s="13"/>
      <c r="Z34" s="11">
        <f t="shared" si="66"/>
        <v>0</v>
      </c>
      <c r="AA34" s="12"/>
      <c r="AB34" s="13"/>
      <c r="AC34" s="11">
        <f t="shared" si="67"/>
        <v>0</v>
      </c>
      <c r="AD34" s="12"/>
      <c r="AE34" s="13"/>
      <c r="AF34" s="11">
        <f t="shared" si="68"/>
        <v>0</v>
      </c>
      <c r="AG34" s="12"/>
      <c r="AH34" s="13"/>
      <c r="AI34" s="11">
        <f t="shared" si="69"/>
        <v>0</v>
      </c>
      <c r="AJ34" s="12"/>
      <c r="AK34" s="13"/>
      <c r="AL34" s="11">
        <f t="shared" si="70"/>
        <v>0</v>
      </c>
      <c r="AM34" s="12"/>
      <c r="AN34" s="13"/>
      <c r="AO34" s="11">
        <f t="shared" si="71"/>
        <v>0</v>
      </c>
      <c r="AP34" s="12"/>
      <c r="AQ34" s="13"/>
      <c r="AR34" s="11">
        <f t="shared" si="72"/>
        <v>0</v>
      </c>
      <c r="AS34" s="12"/>
      <c r="AT34" s="13"/>
      <c r="AU34" s="11">
        <f t="shared" si="73"/>
        <v>0</v>
      </c>
      <c r="AV34" s="12"/>
      <c r="AW34" s="13"/>
      <c r="AX34" s="11">
        <f t="shared" si="74"/>
        <v>0</v>
      </c>
      <c r="AY34" s="12"/>
      <c r="AZ34" s="14"/>
      <c r="BA34" s="55">
        <f>SUM(G33:G38,J33:J38,M33:M38,P33:P38,S33:S38,V33:V38,Y33:Y38,AB33:AB38,AE33:AE38,AH33:AH38,AQ33:AQ38,AZ33:AZ38,AK33:AK38,AN33:AN38)</f>
        <v>756000</v>
      </c>
    </row>
    <row r="35" spans="1:53">
      <c r="A35" s="609"/>
      <c r="B35" s="611"/>
      <c r="C35" s="613"/>
      <c r="D35" s="615"/>
      <c r="E35" s="617"/>
      <c r="F35" s="45" t="s">
        <v>36</v>
      </c>
      <c r="G35" s="13"/>
      <c r="H35" s="11">
        <f t="shared" si="60"/>
        <v>0</v>
      </c>
      <c r="I35" s="12"/>
      <c r="J35" s="13"/>
      <c r="K35" s="11">
        <f t="shared" si="61"/>
        <v>0</v>
      </c>
      <c r="L35" s="12"/>
      <c r="M35" s="13"/>
      <c r="N35" s="11">
        <f t="shared" si="62"/>
        <v>0</v>
      </c>
      <c r="O35" s="12"/>
      <c r="P35" s="13"/>
      <c r="Q35" s="11">
        <f t="shared" si="63"/>
        <v>0</v>
      </c>
      <c r="R35" s="12"/>
      <c r="S35" s="13">
        <v>68000</v>
      </c>
      <c r="T35" s="11">
        <f t="shared" si="64"/>
        <v>0</v>
      </c>
      <c r="U35" s="12">
        <v>68000</v>
      </c>
      <c r="V35" s="13"/>
      <c r="W35" s="11">
        <f t="shared" si="65"/>
        <v>0</v>
      </c>
      <c r="X35" s="12"/>
      <c r="Y35" s="13"/>
      <c r="Z35" s="11">
        <f t="shared" si="66"/>
        <v>0</v>
      </c>
      <c r="AA35" s="12"/>
      <c r="AB35" s="13"/>
      <c r="AC35" s="11">
        <f t="shared" si="67"/>
        <v>0</v>
      </c>
      <c r="AD35" s="12"/>
      <c r="AE35" s="13"/>
      <c r="AF35" s="11">
        <f t="shared" si="68"/>
        <v>0</v>
      </c>
      <c r="AG35" s="12"/>
      <c r="AH35" s="13"/>
      <c r="AI35" s="11">
        <f t="shared" si="69"/>
        <v>0</v>
      </c>
      <c r="AJ35" s="12"/>
      <c r="AK35" s="13"/>
      <c r="AL35" s="11">
        <f t="shared" si="70"/>
        <v>0</v>
      </c>
      <c r="AM35" s="12"/>
      <c r="AN35" s="13"/>
      <c r="AO35" s="11">
        <f t="shared" si="71"/>
        <v>0</v>
      </c>
      <c r="AP35" s="12"/>
      <c r="AQ35" s="13"/>
      <c r="AR35" s="11">
        <f t="shared" si="72"/>
        <v>0</v>
      </c>
      <c r="AS35" s="12"/>
      <c r="AT35" s="13"/>
      <c r="AU35" s="11">
        <f t="shared" si="73"/>
        <v>0</v>
      </c>
      <c r="AV35" s="12"/>
      <c r="AW35" s="13"/>
      <c r="AX35" s="11">
        <f t="shared" si="74"/>
        <v>0</v>
      </c>
      <c r="AY35" s="12"/>
      <c r="AZ35" s="14"/>
      <c r="BA35" s="7" t="s">
        <v>37</v>
      </c>
    </row>
    <row r="36" spans="1:53">
      <c r="A36" s="609"/>
      <c r="B36" s="611"/>
      <c r="C36" s="613"/>
      <c r="D36" s="615"/>
      <c r="E36" s="617"/>
      <c r="F36" s="45" t="s">
        <v>38</v>
      </c>
      <c r="G36" s="13"/>
      <c r="H36" s="11">
        <f t="shared" si="60"/>
        <v>0</v>
      </c>
      <c r="I36" s="12"/>
      <c r="J36" s="13"/>
      <c r="K36" s="11">
        <f t="shared" si="61"/>
        <v>0</v>
      </c>
      <c r="L36" s="12"/>
      <c r="M36" s="13"/>
      <c r="N36" s="11">
        <f t="shared" si="62"/>
        <v>0</v>
      </c>
      <c r="O36" s="12"/>
      <c r="P36" s="13"/>
      <c r="Q36" s="11">
        <f t="shared" si="63"/>
        <v>0</v>
      </c>
      <c r="R36" s="12"/>
      <c r="S36" s="13"/>
      <c r="T36" s="11">
        <f t="shared" si="64"/>
        <v>0</v>
      </c>
      <c r="U36" s="12"/>
      <c r="V36" s="13"/>
      <c r="W36" s="11">
        <f t="shared" si="65"/>
        <v>0</v>
      </c>
      <c r="X36" s="12"/>
      <c r="Y36" s="13"/>
      <c r="Z36" s="11">
        <f t="shared" si="66"/>
        <v>0</v>
      </c>
      <c r="AA36" s="12"/>
      <c r="AB36" s="13"/>
      <c r="AC36" s="11">
        <f t="shared" si="67"/>
        <v>0</v>
      </c>
      <c r="AD36" s="12"/>
      <c r="AE36" s="13"/>
      <c r="AF36" s="11">
        <f t="shared" si="68"/>
        <v>0</v>
      </c>
      <c r="AG36" s="12"/>
      <c r="AH36" s="13"/>
      <c r="AI36" s="11">
        <f t="shared" si="69"/>
        <v>0</v>
      </c>
      <c r="AJ36" s="12"/>
      <c r="AK36" s="13"/>
      <c r="AL36" s="11">
        <f t="shared" si="70"/>
        <v>0</v>
      </c>
      <c r="AM36" s="12"/>
      <c r="AN36" s="13"/>
      <c r="AO36" s="11">
        <f t="shared" si="71"/>
        <v>0</v>
      </c>
      <c r="AP36" s="12"/>
      <c r="AQ36" s="13"/>
      <c r="AR36" s="11">
        <f t="shared" si="72"/>
        <v>0</v>
      </c>
      <c r="AS36" s="12"/>
      <c r="AT36" s="13"/>
      <c r="AU36" s="11">
        <f t="shared" si="73"/>
        <v>0</v>
      </c>
      <c r="AV36" s="12"/>
      <c r="AW36" s="13"/>
      <c r="AX36" s="11">
        <f t="shared" si="74"/>
        <v>0</v>
      </c>
      <c r="AY36" s="12"/>
      <c r="AZ36" s="14"/>
      <c r="BA36" s="55">
        <f>SUM(H33:H38,K33:K38,N33:N38,Q33:Q38,T33:T38,W33:W38,Z33:Z38,AC33:AC38,Z33:Z38,AF33:AF38,AI33:AI38,AR33:AR38,AL33:AL38,AO33:AO38)</f>
        <v>0</v>
      </c>
    </row>
    <row r="37" spans="1:53">
      <c r="A37" s="609"/>
      <c r="B37" s="611"/>
      <c r="C37" s="613"/>
      <c r="D37" s="615"/>
      <c r="E37" s="617"/>
      <c r="F37" s="45" t="s">
        <v>39</v>
      </c>
      <c r="G37" s="13"/>
      <c r="H37" s="11">
        <f t="shared" si="60"/>
        <v>0</v>
      </c>
      <c r="I37" s="12"/>
      <c r="J37" s="13"/>
      <c r="K37" s="11">
        <f t="shared" si="61"/>
        <v>0</v>
      </c>
      <c r="L37" s="12"/>
      <c r="M37" s="13"/>
      <c r="N37" s="11">
        <f t="shared" si="62"/>
        <v>0</v>
      </c>
      <c r="O37" s="12"/>
      <c r="P37" s="13"/>
      <c r="Q37" s="11">
        <f t="shared" si="63"/>
        <v>0</v>
      </c>
      <c r="R37" s="12"/>
      <c r="S37" s="13"/>
      <c r="T37" s="11">
        <f t="shared" si="64"/>
        <v>0</v>
      </c>
      <c r="U37" s="12"/>
      <c r="V37" s="13"/>
      <c r="W37" s="11">
        <f t="shared" si="65"/>
        <v>0</v>
      </c>
      <c r="X37" s="12"/>
      <c r="Y37" s="13"/>
      <c r="Z37" s="11">
        <f t="shared" si="66"/>
        <v>0</v>
      </c>
      <c r="AA37" s="12"/>
      <c r="AB37" s="13"/>
      <c r="AC37" s="11">
        <f t="shared" si="67"/>
        <v>0</v>
      </c>
      <c r="AD37" s="12"/>
      <c r="AE37" s="13"/>
      <c r="AF37" s="11">
        <f t="shared" si="68"/>
        <v>0</v>
      </c>
      <c r="AG37" s="12"/>
      <c r="AH37" s="13"/>
      <c r="AI37" s="11">
        <f t="shared" si="69"/>
        <v>0</v>
      </c>
      <c r="AJ37" s="12"/>
      <c r="AK37" s="13"/>
      <c r="AL37" s="11">
        <f t="shared" si="70"/>
        <v>0</v>
      </c>
      <c r="AM37" s="12"/>
      <c r="AN37" s="13"/>
      <c r="AO37" s="11">
        <f t="shared" si="71"/>
        <v>0</v>
      </c>
      <c r="AP37" s="12"/>
      <c r="AQ37" s="13"/>
      <c r="AR37" s="11">
        <f t="shared" si="72"/>
        <v>0</v>
      </c>
      <c r="AS37" s="12"/>
      <c r="AT37" s="13"/>
      <c r="AU37" s="11">
        <f t="shared" si="73"/>
        <v>0</v>
      </c>
      <c r="AV37" s="12"/>
      <c r="AW37" s="13"/>
      <c r="AX37" s="11">
        <f t="shared" si="74"/>
        <v>0</v>
      </c>
      <c r="AY37" s="12"/>
      <c r="AZ37" s="14"/>
      <c r="BA37" s="7" t="s">
        <v>40</v>
      </c>
    </row>
    <row r="38" spans="1:53">
      <c r="A38" s="609"/>
      <c r="B38" s="611"/>
      <c r="C38" s="613"/>
      <c r="D38" s="615"/>
      <c r="E38" s="617"/>
      <c r="F38" s="45" t="s">
        <v>42</v>
      </c>
      <c r="G38" s="13"/>
      <c r="H38" s="11">
        <f t="shared" si="60"/>
        <v>0</v>
      </c>
      <c r="I38" s="12"/>
      <c r="J38" s="13"/>
      <c r="K38" s="11">
        <f t="shared" si="61"/>
        <v>0</v>
      </c>
      <c r="L38" s="12"/>
      <c r="M38" s="13"/>
      <c r="N38" s="11">
        <f t="shared" si="62"/>
        <v>0</v>
      </c>
      <c r="O38" s="12"/>
      <c r="P38" s="13"/>
      <c r="Q38" s="11">
        <f t="shared" si="63"/>
        <v>0</v>
      </c>
      <c r="R38" s="12"/>
      <c r="S38" s="13"/>
      <c r="T38" s="11">
        <f t="shared" si="64"/>
        <v>0</v>
      </c>
      <c r="U38" s="12"/>
      <c r="V38" s="13"/>
      <c r="W38" s="11">
        <f t="shared" si="65"/>
        <v>0</v>
      </c>
      <c r="X38" s="12"/>
      <c r="Y38" s="13"/>
      <c r="Z38" s="11">
        <f t="shared" si="66"/>
        <v>0</v>
      </c>
      <c r="AA38" s="12"/>
      <c r="AB38" s="140"/>
      <c r="AC38" s="11">
        <f t="shared" si="67"/>
        <v>0</v>
      </c>
      <c r="AD38" s="12"/>
      <c r="AE38" s="13">
        <v>688000</v>
      </c>
      <c r="AF38" s="11">
        <f t="shared" si="68"/>
        <v>0</v>
      </c>
      <c r="AG38" s="12">
        <v>688000</v>
      </c>
      <c r="AH38" s="148"/>
      <c r="AI38" s="11">
        <f t="shared" si="69"/>
        <v>0</v>
      </c>
      <c r="AJ38" s="12"/>
      <c r="AK38" s="140"/>
      <c r="AL38" s="11">
        <f t="shared" si="70"/>
        <v>0</v>
      </c>
      <c r="AM38" s="12"/>
      <c r="AN38" s="140"/>
      <c r="AO38" s="11">
        <f t="shared" si="71"/>
        <v>0</v>
      </c>
      <c r="AP38" s="12"/>
      <c r="AQ38" s="140"/>
      <c r="AR38" s="11">
        <f t="shared" si="72"/>
        <v>0</v>
      </c>
      <c r="AS38" s="12"/>
      <c r="AT38" s="140"/>
      <c r="AU38" s="11">
        <f t="shared" si="73"/>
        <v>0</v>
      </c>
      <c r="AV38" s="12"/>
      <c r="AW38" s="140"/>
      <c r="AX38" s="11">
        <f t="shared" si="74"/>
        <v>0</v>
      </c>
      <c r="AY38" s="12"/>
      <c r="AZ38" s="14"/>
      <c r="BA38" s="55">
        <f>SUM(I33:I38,L33:L38,O33:O38,R33:R38,U33:U38,X33:X38,AA33:AA38,AD33:AD38,AG33:AG38,AJ33:AJ38,AS33:AS38,AM33:AM38,AP33:AP38)</f>
        <v>756000</v>
      </c>
    </row>
    <row r="39" spans="1:53">
      <c r="A39" s="435" t="s">
        <v>24</v>
      </c>
      <c r="B39" s="446" t="s">
        <v>20</v>
      </c>
      <c r="C39" s="446" t="s">
        <v>21</v>
      </c>
      <c r="D39" s="446" t="s">
        <v>212</v>
      </c>
      <c r="E39" s="446" t="s">
        <v>23</v>
      </c>
      <c r="F39" s="448" t="s">
        <v>25</v>
      </c>
      <c r="G39" s="433" t="s">
        <v>26</v>
      </c>
      <c r="H39" s="435" t="s">
        <v>27</v>
      </c>
      <c r="I39" s="437" t="s">
        <v>28</v>
      </c>
      <c r="J39" s="433" t="s">
        <v>26</v>
      </c>
      <c r="K39" s="435" t="s">
        <v>27</v>
      </c>
      <c r="L39" s="437" t="s">
        <v>28</v>
      </c>
      <c r="M39" s="433" t="s">
        <v>26</v>
      </c>
      <c r="N39" s="435" t="s">
        <v>27</v>
      </c>
      <c r="O39" s="437" t="s">
        <v>28</v>
      </c>
      <c r="P39" s="433" t="s">
        <v>26</v>
      </c>
      <c r="Q39" s="435" t="s">
        <v>27</v>
      </c>
      <c r="R39" s="437" t="s">
        <v>28</v>
      </c>
      <c r="S39" s="433" t="s">
        <v>26</v>
      </c>
      <c r="T39" s="435" t="s">
        <v>27</v>
      </c>
      <c r="U39" s="437" t="s">
        <v>28</v>
      </c>
      <c r="V39" s="433" t="s">
        <v>26</v>
      </c>
      <c r="W39" s="435" t="s">
        <v>27</v>
      </c>
      <c r="X39" s="437" t="s">
        <v>28</v>
      </c>
      <c r="Y39" s="433" t="s">
        <v>26</v>
      </c>
      <c r="Z39" s="435" t="s">
        <v>27</v>
      </c>
      <c r="AA39" s="437" t="s">
        <v>28</v>
      </c>
      <c r="AB39" s="433" t="s">
        <v>26</v>
      </c>
      <c r="AC39" s="435" t="s">
        <v>27</v>
      </c>
      <c r="AD39" s="437" t="s">
        <v>28</v>
      </c>
      <c r="AE39" s="433" t="s">
        <v>26</v>
      </c>
      <c r="AF39" s="435" t="s">
        <v>27</v>
      </c>
      <c r="AG39" s="437" t="s">
        <v>28</v>
      </c>
      <c r="AH39" s="433" t="s">
        <v>26</v>
      </c>
      <c r="AI39" s="435" t="s">
        <v>27</v>
      </c>
      <c r="AJ39" s="437" t="s">
        <v>28</v>
      </c>
      <c r="AK39" s="433" t="s">
        <v>26</v>
      </c>
      <c r="AL39" s="435" t="s">
        <v>27</v>
      </c>
      <c r="AM39" s="437" t="s">
        <v>28</v>
      </c>
      <c r="AN39" s="433" t="s">
        <v>26</v>
      </c>
      <c r="AO39" s="435" t="s">
        <v>27</v>
      </c>
      <c r="AP39" s="437" t="s">
        <v>28</v>
      </c>
      <c r="AQ39" s="433" t="s">
        <v>26</v>
      </c>
      <c r="AR39" s="435" t="s">
        <v>27</v>
      </c>
      <c r="AS39" s="437" t="s">
        <v>28</v>
      </c>
      <c r="AT39" s="433" t="s">
        <v>26</v>
      </c>
      <c r="AU39" s="435" t="s">
        <v>27</v>
      </c>
      <c r="AV39" s="437" t="s">
        <v>28</v>
      </c>
      <c r="AW39" s="433" t="s">
        <v>26</v>
      </c>
      <c r="AX39" s="435" t="s">
        <v>27</v>
      </c>
      <c r="AY39" s="437" t="s">
        <v>28</v>
      </c>
      <c r="AZ39" s="464" t="s">
        <v>26</v>
      </c>
      <c r="BA39" s="463" t="s">
        <v>29</v>
      </c>
    </row>
    <row r="40" spans="1:53" ht="15" customHeight="1">
      <c r="A40" s="608" t="s">
        <v>215</v>
      </c>
      <c r="B40" s="610" t="s">
        <v>602</v>
      </c>
      <c r="C40" s="612">
        <v>2920</v>
      </c>
      <c r="D40" s="614" t="s">
        <v>603</v>
      </c>
      <c r="E40" s="616" t="s">
        <v>604</v>
      </c>
      <c r="F40" s="44" t="s">
        <v>33</v>
      </c>
      <c r="G40" s="13"/>
      <c r="H40" s="9">
        <f t="shared" ref="H40:H45" si="75">G40-I40</f>
        <v>0</v>
      </c>
      <c r="I40" s="10"/>
      <c r="J40" s="13"/>
      <c r="K40" s="9">
        <f t="shared" ref="K40:K45" si="76">J40-L40</f>
        <v>0</v>
      </c>
      <c r="L40" s="10"/>
      <c r="M40" s="13"/>
      <c r="N40" s="9">
        <f t="shared" ref="N40:N45" si="77">M40-O40</f>
        <v>0</v>
      </c>
      <c r="O40" s="10"/>
      <c r="P40" s="13"/>
      <c r="Q40" s="9">
        <f t="shared" ref="Q40:Q45" si="78">P40-R40</f>
        <v>0</v>
      </c>
      <c r="R40" s="10"/>
      <c r="S40" s="13"/>
      <c r="T40" s="9">
        <f t="shared" ref="T40:T45" si="79">S40-U40</f>
        <v>0</v>
      </c>
      <c r="U40" s="10"/>
      <c r="V40" s="13"/>
      <c r="W40" s="9">
        <f t="shared" ref="W40:W45" si="80">V40-X40</f>
        <v>0</v>
      </c>
      <c r="X40" s="10"/>
      <c r="Y40" s="13"/>
      <c r="Z40" s="9">
        <f t="shared" ref="Z40:Z45" si="81">Y40-AA40</f>
        <v>0</v>
      </c>
      <c r="AA40" s="10"/>
      <c r="AB40" s="13"/>
      <c r="AC40" s="9">
        <f t="shared" ref="AC40:AC45" si="82">AB40-AD40</f>
        <v>0</v>
      </c>
      <c r="AD40" s="10"/>
      <c r="AE40" s="13"/>
      <c r="AF40" s="9">
        <f t="shared" ref="AF40:AF45" si="83">AE40-AG40</f>
        <v>0</v>
      </c>
      <c r="AG40" s="10"/>
      <c r="AH40" s="13"/>
      <c r="AI40" s="9">
        <f t="shared" ref="AI40:AI45" si="84">AH40-AJ40</f>
        <v>0</v>
      </c>
      <c r="AJ40" s="10"/>
      <c r="AK40" s="13"/>
      <c r="AL40" s="9">
        <f t="shared" ref="AL40:AL45" si="85">AK40-AM40</f>
        <v>0</v>
      </c>
      <c r="AM40" s="10"/>
      <c r="AN40" s="13"/>
      <c r="AO40" s="9">
        <f t="shared" ref="AO40:AO45" si="86">AN40-AP40</f>
        <v>0</v>
      </c>
      <c r="AP40" s="10"/>
      <c r="AQ40" s="13"/>
      <c r="AR40" s="9">
        <f t="shared" ref="AR40:AR45" si="87">AQ40-AS40</f>
        <v>0</v>
      </c>
      <c r="AS40" s="10"/>
      <c r="AT40" s="13"/>
      <c r="AU40" s="9">
        <f t="shared" ref="AU40:AU45" si="88">AT40-AV40</f>
        <v>0</v>
      </c>
      <c r="AV40" s="10"/>
      <c r="AW40" s="13"/>
      <c r="AX40" s="9">
        <f t="shared" ref="AX40:AX45" si="89">AW40-AY40</f>
        <v>0</v>
      </c>
      <c r="AY40" s="10"/>
      <c r="AZ40" s="14"/>
      <c r="BA40" s="4" t="s">
        <v>34</v>
      </c>
    </row>
    <row r="41" spans="1:53">
      <c r="A41" s="609"/>
      <c r="B41" s="611"/>
      <c r="C41" s="613"/>
      <c r="D41" s="615"/>
      <c r="E41" s="617"/>
      <c r="F41" s="45" t="s">
        <v>35</v>
      </c>
      <c r="G41" s="13"/>
      <c r="H41" s="11">
        <f t="shared" si="75"/>
        <v>0</v>
      </c>
      <c r="I41" s="12"/>
      <c r="J41" s="13"/>
      <c r="K41" s="11">
        <f t="shared" si="76"/>
        <v>0</v>
      </c>
      <c r="L41" s="12"/>
      <c r="M41" s="13"/>
      <c r="N41" s="11">
        <f t="shared" si="77"/>
        <v>0</v>
      </c>
      <c r="O41" s="12"/>
      <c r="P41" s="13"/>
      <c r="Q41" s="11">
        <f t="shared" si="78"/>
        <v>0</v>
      </c>
      <c r="R41" s="12"/>
      <c r="S41" s="13"/>
      <c r="T41" s="11">
        <f t="shared" si="79"/>
        <v>0</v>
      </c>
      <c r="U41" s="12"/>
      <c r="V41" s="13"/>
      <c r="W41" s="11">
        <f t="shared" si="80"/>
        <v>0</v>
      </c>
      <c r="X41" s="12"/>
      <c r="Y41" s="13"/>
      <c r="Z41" s="11">
        <f t="shared" si="81"/>
        <v>0</v>
      </c>
      <c r="AA41" s="12"/>
      <c r="AB41" s="13"/>
      <c r="AC41" s="11">
        <f t="shared" si="82"/>
        <v>0</v>
      </c>
      <c r="AD41" s="12"/>
      <c r="AE41" s="13"/>
      <c r="AF41" s="11">
        <f t="shared" si="83"/>
        <v>0</v>
      </c>
      <c r="AG41" s="12"/>
      <c r="AH41" s="13"/>
      <c r="AI41" s="11">
        <f t="shared" si="84"/>
        <v>0</v>
      </c>
      <c r="AJ41" s="12"/>
      <c r="AK41" s="13"/>
      <c r="AL41" s="11">
        <f t="shared" si="85"/>
        <v>0</v>
      </c>
      <c r="AM41" s="12"/>
      <c r="AN41" s="13"/>
      <c r="AO41" s="11">
        <f t="shared" si="86"/>
        <v>0</v>
      </c>
      <c r="AP41" s="12"/>
      <c r="AQ41" s="13"/>
      <c r="AR41" s="11">
        <f t="shared" si="87"/>
        <v>0</v>
      </c>
      <c r="AS41" s="12"/>
      <c r="AT41" s="13"/>
      <c r="AU41" s="11">
        <f t="shared" si="88"/>
        <v>0</v>
      </c>
      <c r="AV41" s="12"/>
      <c r="AW41" s="13"/>
      <c r="AX41" s="11">
        <f t="shared" si="89"/>
        <v>0</v>
      </c>
      <c r="AY41" s="12"/>
      <c r="AZ41" s="14"/>
      <c r="BA41" s="55">
        <f>SUM(G40:G45,J40:J45,M40:M45,P40:P45,S40:S45,V40:V45,Y40:Y45,AB40:AB45,AE40:AE45,AH40:AH45,AQ40:AQ45,AZ40:AZ45,AK40:AK45,AN40:AN45)</f>
        <v>1832080</v>
      </c>
    </row>
    <row r="42" spans="1:53">
      <c r="A42" s="609"/>
      <c r="B42" s="611"/>
      <c r="C42" s="613"/>
      <c r="D42" s="615"/>
      <c r="E42" s="617"/>
      <c r="F42" s="45" t="s">
        <v>36</v>
      </c>
      <c r="G42" s="13"/>
      <c r="H42" s="11">
        <f t="shared" si="75"/>
        <v>0</v>
      </c>
      <c r="I42" s="12"/>
      <c r="J42" s="13"/>
      <c r="K42" s="11">
        <f t="shared" si="76"/>
        <v>0</v>
      </c>
      <c r="L42" s="12"/>
      <c r="M42" s="13"/>
      <c r="N42" s="11">
        <f t="shared" si="77"/>
        <v>0</v>
      </c>
      <c r="O42" s="12"/>
      <c r="P42" s="13"/>
      <c r="Q42" s="11">
        <f t="shared" si="78"/>
        <v>0</v>
      </c>
      <c r="R42" s="12"/>
      <c r="S42" s="13">
        <v>166000</v>
      </c>
      <c r="T42" s="11">
        <f t="shared" si="79"/>
        <v>0</v>
      </c>
      <c r="U42" s="12">
        <v>166000</v>
      </c>
      <c r="V42" s="13"/>
      <c r="W42" s="11">
        <f t="shared" si="80"/>
        <v>0</v>
      </c>
      <c r="X42" s="12"/>
      <c r="Y42" s="13"/>
      <c r="Z42" s="11">
        <f t="shared" si="81"/>
        <v>0</v>
      </c>
      <c r="AA42" s="12"/>
      <c r="AB42" s="13"/>
      <c r="AC42" s="11">
        <f t="shared" si="82"/>
        <v>0</v>
      </c>
      <c r="AD42" s="12"/>
      <c r="AE42" s="13"/>
      <c r="AF42" s="11">
        <f t="shared" si="83"/>
        <v>0</v>
      </c>
      <c r="AG42" s="12"/>
      <c r="AH42" s="13"/>
      <c r="AI42" s="11">
        <f t="shared" si="84"/>
        <v>0</v>
      </c>
      <c r="AJ42" s="12"/>
      <c r="AK42" s="13"/>
      <c r="AL42" s="11">
        <f t="shared" si="85"/>
        <v>0</v>
      </c>
      <c r="AM42" s="12"/>
      <c r="AN42" s="13"/>
      <c r="AO42" s="11">
        <f t="shared" si="86"/>
        <v>0</v>
      </c>
      <c r="AP42" s="12"/>
      <c r="AQ42" s="13"/>
      <c r="AR42" s="11">
        <f t="shared" si="87"/>
        <v>0</v>
      </c>
      <c r="AS42" s="12"/>
      <c r="AT42" s="13"/>
      <c r="AU42" s="11">
        <f t="shared" si="88"/>
        <v>0</v>
      </c>
      <c r="AV42" s="12"/>
      <c r="AW42" s="13"/>
      <c r="AX42" s="11">
        <f t="shared" si="89"/>
        <v>0</v>
      </c>
      <c r="AY42" s="12"/>
      <c r="AZ42" s="14"/>
      <c r="BA42" s="7" t="s">
        <v>37</v>
      </c>
    </row>
    <row r="43" spans="1:53">
      <c r="A43" s="609"/>
      <c r="B43" s="611"/>
      <c r="C43" s="613"/>
      <c r="D43" s="615"/>
      <c r="E43" s="617"/>
      <c r="F43" s="45" t="s">
        <v>38</v>
      </c>
      <c r="G43" s="13"/>
      <c r="H43" s="11">
        <f t="shared" si="75"/>
        <v>0</v>
      </c>
      <c r="I43" s="12"/>
      <c r="J43" s="13"/>
      <c r="K43" s="11">
        <f t="shared" si="76"/>
        <v>0</v>
      </c>
      <c r="L43" s="12"/>
      <c r="M43" s="13"/>
      <c r="N43" s="11">
        <f t="shared" si="77"/>
        <v>0</v>
      </c>
      <c r="O43" s="12"/>
      <c r="P43" s="13"/>
      <c r="Q43" s="11">
        <f t="shared" si="78"/>
        <v>0</v>
      </c>
      <c r="R43" s="12"/>
      <c r="S43" s="13"/>
      <c r="T43" s="11">
        <f t="shared" si="79"/>
        <v>0</v>
      </c>
      <c r="U43" s="12"/>
      <c r="V43" s="13"/>
      <c r="W43" s="11">
        <f t="shared" si="80"/>
        <v>0</v>
      </c>
      <c r="X43" s="12"/>
      <c r="Y43" s="13"/>
      <c r="Z43" s="11">
        <f t="shared" si="81"/>
        <v>0</v>
      </c>
      <c r="AA43" s="12"/>
      <c r="AB43" s="140"/>
      <c r="AC43" s="11">
        <f t="shared" si="82"/>
        <v>0</v>
      </c>
      <c r="AD43" s="12"/>
      <c r="AE43" s="13">
        <v>506880</v>
      </c>
      <c r="AF43" s="11">
        <f t="shared" si="83"/>
        <v>0</v>
      </c>
      <c r="AG43" s="12">
        <v>506880</v>
      </c>
      <c r="AH43" s="13"/>
      <c r="AI43" s="11">
        <f t="shared" si="84"/>
        <v>0</v>
      </c>
      <c r="AJ43" s="12"/>
      <c r="AK43" s="13"/>
      <c r="AL43" s="11">
        <f t="shared" si="85"/>
        <v>0</v>
      </c>
      <c r="AM43" s="12"/>
      <c r="AN43" s="13"/>
      <c r="AO43" s="11">
        <f t="shared" si="86"/>
        <v>0</v>
      </c>
      <c r="AP43" s="12"/>
      <c r="AQ43" s="13"/>
      <c r="AR43" s="11">
        <f t="shared" si="87"/>
        <v>0</v>
      </c>
      <c r="AS43" s="12"/>
      <c r="AT43" s="13"/>
      <c r="AU43" s="11">
        <f t="shared" si="88"/>
        <v>0</v>
      </c>
      <c r="AV43" s="12"/>
      <c r="AW43" s="13"/>
      <c r="AX43" s="11">
        <f t="shared" si="89"/>
        <v>0</v>
      </c>
      <c r="AY43" s="12"/>
      <c r="AZ43" s="14"/>
      <c r="BA43" s="55">
        <f>SUM(H40:H45,K40:K45,N40:N45,Q40:Q45,T40:T45,W40:W45,Z40:Z45,AC40:AC45,Z40:Z45,AF40:AF45,AI40:AI45,AR40:AR45,AL40:AL45,AO40:AO45)</f>
        <v>1159200</v>
      </c>
    </row>
    <row r="44" spans="1:53">
      <c r="A44" s="609"/>
      <c r="B44" s="611"/>
      <c r="C44" s="613"/>
      <c r="D44" s="615"/>
      <c r="E44" s="617"/>
      <c r="F44" s="45" t="s">
        <v>39</v>
      </c>
      <c r="G44" s="13"/>
      <c r="H44" s="11">
        <f t="shared" si="75"/>
        <v>0</v>
      </c>
      <c r="I44" s="12"/>
      <c r="J44" s="13"/>
      <c r="K44" s="11">
        <f t="shared" si="76"/>
        <v>0</v>
      </c>
      <c r="L44" s="12"/>
      <c r="M44" s="13"/>
      <c r="N44" s="11">
        <f t="shared" si="77"/>
        <v>0</v>
      </c>
      <c r="O44" s="12"/>
      <c r="P44" s="13"/>
      <c r="Q44" s="11">
        <f t="shared" si="78"/>
        <v>0</v>
      </c>
      <c r="R44" s="12"/>
      <c r="S44" s="13"/>
      <c r="T44" s="11">
        <f t="shared" si="79"/>
        <v>0</v>
      </c>
      <c r="U44" s="12"/>
      <c r="V44" s="13"/>
      <c r="W44" s="11">
        <f t="shared" si="80"/>
        <v>0</v>
      </c>
      <c r="X44" s="12"/>
      <c r="Y44" s="13"/>
      <c r="Z44" s="11">
        <f t="shared" si="81"/>
        <v>0</v>
      </c>
      <c r="AA44" s="12"/>
      <c r="AB44" s="13"/>
      <c r="AC44" s="11">
        <f t="shared" si="82"/>
        <v>0</v>
      </c>
      <c r="AD44" s="12"/>
      <c r="AE44" s="13"/>
      <c r="AF44" s="11">
        <f t="shared" si="83"/>
        <v>0</v>
      </c>
      <c r="AG44" s="12"/>
      <c r="AH44" s="13"/>
      <c r="AI44" s="11">
        <f t="shared" si="84"/>
        <v>0</v>
      </c>
      <c r="AJ44" s="12"/>
      <c r="AK44" s="13"/>
      <c r="AL44" s="11">
        <f t="shared" si="85"/>
        <v>0</v>
      </c>
      <c r="AM44" s="12"/>
      <c r="AN44" s="13"/>
      <c r="AO44" s="11">
        <f t="shared" si="86"/>
        <v>0</v>
      </c>
      <c r="AP44" s="12"/>
      <c r="AQ44" s="13"/>
      <c r="AR44" s="11">
        <f t="shared" si="87"/>
        <v>0</v>
      </c>
      <c r="AS44" s="12"/>
      <c r="AT44" s="13"/>
      <c r="AU44" s="11">
        <f t="shared" si="88"/>
        <v>0</v>
      </c>
      <c r="AV44" s="12"/>
      <c r="AW44" s="13"/>
      <c r="AX44" s="11">
        <f t="shared" si="89"/>
        <v>0</v>
      </c>
      <c r="AY44" s="12"/>
      <c r="AZ44" s="14"/>
      <c r="BA44" s="7" t="s">
        <v>40</v>
      </c>
    </row>
    <row r="45" spans="1:53">
      <c r="A45" s="609"/>
      <c r="B45" s="611"/>
      <c r="C45" s="613"/>
      <c r="D45" s="615"/>
      <c r="E45" s="617"/>
      <c r="F45" s="45" t="s">
        <v>42</v>
      </c>
      <c r="G45" s="13"/>
      <c r="H45" s="11">
        <f t="shared" si="75"/>
        <v>0</v>
      </c>
      <c r="I45" s="12"/>
      <c r="J45" s="13"/>
      <c r="K45" s="11">
        <f t="shared" si="76"/>
        <v>0</v>
      </c>
      <c r="L45" s="12"/>
      <c r="M45" s="13"/>
      <c r="N45" s="11">
        <f t="shared" si="77"/>
        <v>0</v>
      </c>
      <c r="O45" s="12"/>
      <c r="P45" s="13"/>
      <c r="Q45" s="11">
        <f t="shared" si="78"/>
        <v>0</v>
      </c>
      <c r="R45" s="12"/>
      <c r="S45" s="13"/>
      <c r="T45" s="11">
        <f t="shared" si="79"/>
        <v>0</v>
      </c>
      <c r="U45" s="12"/>
      <c r="V45" s="13"/>
      <c r="W45" s="11">
        <f t="shared" si="80"/>
        <v>0</v>
      </c>
      <c r="X45" s="12"/>
      <c r="Y45" s="13"/>
      <c r="Z45" s="11">
        <f t="shared" si="81"/>
        <v>0</v>
      </c>
      <c r="AA45" s="12"/>
      <c r="AB45" s="13"/>
      <c r="AC45" s="11">
        <f t="shared" si="82"/>
        <v>0</v>
      </c>
      <c r="AD45" s="12"/>
      <c r="AE45" s="148"/>
      <c r="AF45" s="11">
        <f t="shared" si="83"/>
        <v>0</v>
      </c>
      <c r="AG45" s="12"/>
      <c r="AH45" s="140"/>
      <c r="AI45" s="11">
        <f t="shared" si="84"/>
        <v>0</v>
      </c>
      <c r="AJ45" s="12"/>
      <c r="AK45" s="13"/>
      <c r="AL45" s="11">
        <f t="shared" si="85"/>
        <v>0</v>
      </c>
      <c r="AM45" s="12"/>
      <c r="AN45" s="140">
        <v>1159200</v>
      </c>
      <c r="AO45" s="129">
        <f t="shared" si="86"/>
        <v>1159200</v>
      </c>
      <c r="AP45" s="130"/>
      <c r="AQ45" s="13"/>
      <c r="AR45" s="11">
        <f t="shared" si="87"/>
        <v>0</v>
      </c>
      <c r="AS45" s="12"/>
      <c r="AT45" s="13"/>
      <c r="AU45" s="11">
        <f t="shared" si="88"/>
        <v>0</v>
      </c>
      <c r="AV45" s="12"/>
      <c r="AW45" s="13"/>
      <c r="AX45" s="11">
        <f t="shared" si="89"/>
        <v>0</v>
      </c>
      <c r="AY45" s="12"/>
      <c r="AZ45" s="14"/>
      <c r="BA45" s="55">
        <f>SUM(I40:I45,L40:L45,O40:O45,R40:R45,U40:U45,X40:X45,AA40:AA45,AD40:AD45,AG40:AG45,AJ40:AJ45,AS40:AS45,AM40:AM45,AP40:AP45)</f>
        <v>672880</v>
      </c>
    </row>
    <row r="46" spans="1:53">
      <c r="A46" s="435" t="s">
        <v>24</v>
      </c>
      <c r="B46" s="446" t="s">
        <v>20</v>
      </c>
      <c r="C46" s="446" t="s">
        <v>21</v>
      </c>
      <c r="D46" s="446" t="s">
        <v>212</v>
      </c>
      <c r="E46" s="446" t="s">
        <v>23</v>
      </c>
      <c r="F46" s="448" t="s">
        <v>25</v>
      </c>
      <c r="G46" s="433" t="s">
        <v>26</v>
      </c>
      <c r="H46" s="435" t="s">
        <v>27</v>
      </c>
      <c r="I46" s="437" t="s">
        <v>28</v>
      </c>
      <c r="J46" s="433" t="s">
        <v>26</v>
      </c>
      <c r="K46" s="435" t="s">
        <v>27</v>
      </c>
      <c r="L46" s="437" t="s">
        <v>28</v>
      </c>
      <c r="M46" s="433" t="s">
        <v>26</v>
      </c>
      <c r="N46" s="435" t="s">
        <v>27</v>
      </c>
      <c r="O46" s="437" t="s">
        <v>28</v>
      </c>
      <c r="P46" s="433" t="s">
        <v>26</v>
      </c>
      <c r="Q46" s="435" t="s">
        <v>27</v>
      </c>
      <c r="R46" s="437" t="s">
        <v>28</v>
      </c>
      <c r="S46" s="433" t="s">
        <v>26</v>
      </c>
      <c r="T46" s="435" t="s">
        <v>27</v>
      </c>
      <c r="U46" s="437" t="s">
        <v>28</v>
      </c>
      <c r="V46" s="433" t="s">
        <v>26</v>
      </c>
      <c r="W46" s="435" t="s">
        <v>27</v>
      </c>
      <c r="X46" s="437" t="s">
        <v>28</v>
      </c>
      <c r="Y46" s="433" t="s">
        <v>26</v>
      </c>
      <c r="Z46" s="435" t="s">
        <v>27</v>
      </c>
      <c r="AA46" s="437" t="s">
        <v>28</v>
      </c>
      <c r="AB46" s="433" t="s">
        <v>26</v>
      </c>
      <c r="AC46" s="435" t="s">
        <v>27</v>
      </c>
      <c r="AD46" s="437" t="s">
        <v>28</v>
      </c>
      <c r="AE46" s="433" t="s">
        <v>26</v>
      </c>
      <c r="AF46" s="435" t="s">
        <v>27</v>
      </c>
      <c r="AG46" s="437" t="s">
        <v>28</v>
      </c>
      <c r="AH46" s="433" t="s">
        <v>26</v>
      </c>
      <c r="AI46" s="435" t="s">
        <v>27</v>
      </c>
      <c r="AJ46" s="437" t="s">
        <v>28</v>
      </c>
      <c r="AK46" s="433" t="s">
        <v>26</v>
      </c>
      <c r="AL46" s="435" t="s">
        <v>27</v>
      </c>
      <c r="AM46" s="437" t="s">
        <v>28</v>
      </c>
      <c r="AN46" s="433" t="s">
        <v>26</v>
      </c>
      <c r="AO46" s="435" t="s">
        <v>27</v>
      </c>
      <c r="AP46" s="437" t="s">
        <v>28</v>
      </c>
      <c r="AQ46" s="433" t="s">
        <v>26</v>
      </c>
      <c r="AR46" s="435" t="s">
        <v>27</v>
      </c>
      <c r="AS46" s="437" t="s">
        <v>28</v>
      </c>
      <c r="AT46" s="433" t="s">
        <v>26</v>
      </c>
      <c r="AU46" s="435" t="s">
        <v>27</v>
      </c>
      <c r="AV46" s="437" t="s">
        <v>28</v>
      </c>
      <c r="AW46" s="433" t="s">
        <v>26</v>
      </c>
      <c r="AX46" s="435" t="s">
        <v>27</v>
      </c>
      <c r="AY46" s="437" t="s">
        <v>28</v>
      </c>
      <c r="AZ46" s="464" t="s">
        <v>26</v>
      </c>
      <c r="BA46" s="463" t="s">
        <v>29</v>
      </c>
    </row>
    <row r="47" spans="1:53" ht="15" customHeight="1">
      <c r="A47" s="608" t="s">
        <v>215</v>
      </c>
      <c r="B47" s="610" t="s">
        <v>605</v>
      </c>
      <c r="C47" s="612">
        <v>2896</v>
      </c>
      <c r="D47" s="614" t="s">
        <v>606</v>
      </c>
      <c r="E47" s="616" t="s">
        <v>607</v>
      </c>
      <c r="F47" s="44" t="s">
        <v>33</v>
      </c>
      <c r="G47" s="13"/>
      <c r="H47" s="9">
        <f t="shared" ref="H47:H52" si="90">G47-I47</f>
        <v>0</v>
      </c>
      <c r="I47" s="10"/>
      <c r="J47" s="13"/>
      <c r="K47" s="9">
        <f t="shared" ref="K47:K52" si="91">J47-L47</f>
        <v>0</v>
      </c>
      <c r="L47" s="10"/>
      <c r="M47" s="13"/>
      <c r="N47" s="9">
        <f t="shared" ref="N47:N52" si="92">M47-O47</f>
        <v>0</v>
      </c>
      <c r="O47" s="10"/>
      <c r="P47" s="13"/>
      <c r="Q47" s="9">
        <f t="shared" ref="Q47:Q52" si="93">P47-R47</f>
        <v>0</v>
      </c>
      <c r="R47" s="10"/>
      <c r="S47" s="13"/>
      <c r="T47" s="9">
        <f t="shared" ref="T47:T52" si="94">S47-U47</f>
        <v>0</v>
      </c>
      <c r="U47" s="10"/>
      <c r="V47" s="13"/>
      <c r="W47" s="9">
        <f t="shared" ref="W47:W52" si="95">V47-X47</f>
        <v>0</v>
      </c>
      <c r="X47" s="10"/>
      <c r="Y47" s="13"/>
      <c r="Z47" s="9">
        <f t="shared" ref="Z47:Z52" si="96">Y47-AA47</f>
        <v>0</v>
      </c>
      <c r="AA47" s="10"/>
      <c r="AB47" s="13"/>
      <c r="AC47" s="9">
        <f t="shared" ref="AC47:AC52" si="97">AB47-AD47</f>
        <v>0</v>
      </c>
      <c r="AD47" s="10"/>
      <c r="AE47" s="13"/>
      <c r="AF47" s="9">
        <f t="shared" ref="AF47:AF52" si="98">AE47-AG47</f>
        <v>0</v>
      </c>
      <c r="AG47" s="10"/>
      <c r="AH47" s="13"/>
      <c r="AI47" s="9">
        <f t="shared" ref="AI47:AI52" si="99">AH47-AJ47</f>
        <v>0</v>
      </c>
      <c r="AJ47" s="10"/>
      <c r="AK47" s="13"/>
      <c r="AL47" s="9">
        <f t="shared" ref="AL47:AL52" si="100">AK47-AM47</f>
        <v>0</v>
      </c>
      <c r="AM47" s="10"/>
      <c r="AN47" s="13"/>
      <c r="AO47" s="9">
        <f t="shared" ref="AO47:AO52" si="101">AN47-AP47</f>
        <v>0</v>
      </c>
      <c r="AP47" s="10"/>
      <c r="AQ47" s="13"/>
      <c r="AR47" s="9">
        <f t="shared" ref="AR47:AR52" si="102">AQ47-AS47</f>
        <v>0</v>
      </c>
      <c r="AS47" s="10"/>
      <c r="AT47" s="13"/>
      <c r="AU47" s="9">
        <f t="shared" ref="AU47:AU52" si="103">AT47-AV47</f>
        <v>0</v>
      </c>
      <c r="AV47" s="10"/>
      <c r="AW47" s="13"/>
      <c r="AX47" s="9">
        <f t="shared" ref="AX47:AX52" si="104">AW47-AY47</f>
        <v>0</v>
      </c>
      <c r="AY47" s="10"/>
      <c r="AZ47" s="14"/>
      <c r="BA47" s="4" t="s">
        <v>34</v>
      </c>
    </row>
    <row r="48" spans="1:53">
      <c r="A48" s="609"/>
      <c r="B48" s="611"/>
      <c r="C48" s="613"/>
      <c r="D48" s="615"/>
      <c r="E48" s="617"/>
      <c r="F48" s="45" t="s">
        <v>35</v>
      </c>
      <c r="G48" s="13"/>
      <c r="H48" s="11">
        <f t="shared" si="90"/>
        <v>0</v>
      </c>
      <c r="I48" s="12"/>
      <c r="J48" s="13"/>
      <c r="K48" s="11">
        <f t="shared" si="91"/>
        <v>0</v>
      </c>
      <c r="L48" s="12"/>
      <c r="M48" s="13"/>
      <c r="N48" s="11">
        <f t="shared" si="92"/>
        <v>0</v>
      </c>
      <c r="O48" s="12"/>
      <c r="P48" s="13"/>
      <c r="Q48" s="11">
        <f t="shared" si="93"/>
        <v>0</v>
      </c>
      <c r="R48" s="12"/>
      <c r="S48" s="13"/>
      <c r="T48" s="11">
        <f t="shared" si="94"/>
        <v>0</v>
      </c>
      <c r="U48" s="12"/>
      <c r="V48" s="13"/>
      <c r="W48" s="11">
        <f t="shared" si="95"/>
        <v>0</v>
      </c>
      <c r="X48" s="12"/>
      <c r="Y48" s="13"/>
      <c r="Z48" s="11">
        <f t="shared" si="96"/>
        <v>0</v>
      </c>
      <c r="AA48" s="12"/>
      <c r="AB48" s="13"/>
      <c r="AC48" s="11">
        <f t="shared" si="97"/>
        <v>0</v>
      </c>
      <c r="AD48" s="12"/>
      <c r="AE48" s="13"/>
      <c r="AF48" s="11">
        <f t="shared" si="98"/>
        <v>0</v>
      </c>
      <c r="AG48" s="12"/>
      <c r="AH48" s="13"/>
      <c r="AI48" s="11">
        <f t="shared" si="99"/>
        <v>0</v>
      </c>
      <c r="AJ48" s="12"/>
      <c r="AK48" s="13"/>
      <c r="AL48" s="11">
        <f t="shared" si="100"/>
        <v>0</v>
      </c>
      <c r="AM48" s="12"/>
      <c r="AN48" s="13"/>
      <c r="AO48" s="11">
        <f t="shared" si="101"/>
        <v>0</v>
      </c>
      <c r="AP48" s="12"/>
      <c r="AQ48" s="13"/>
      <c r="AR48" s="11">
        <f t="shared" si="102"/>
        <v>0</v>
      </c>
      <c r="AS48" s="12"/>
      <c r="AT48" s="13"/>
      <c r="AU48" s="11">
        <f t="shared" si="103"/>
        <v>0</v>
      </c>
      <c r="AV48" s="12"/>
      <c r="AW48" s="13"/>
      <c r="AX48" s="11">
        <f t="shared" si="104"/>
        <v>0</v>
      </c>
      <c r="AY48" s="12"/>
      <c r="AZ48" s="14"/>
      <c r="BA48" s="55">
        <f>SUM(G47:G52,J47:J52,M47:M52,P47:P52,S47:S52,V47:V52,Y47:Y52,AB47:AB52,AE47:AE52,AH47:AH52,AQ47:AQ52,AZ47:AZ52,AK47:AK52,AN47:AN52)</f>
        <v>1051098</v>
      </c>
    </row>
    <row r="49" spans="1:53">
      <c r="A49" s="609"/>
      <c r="B49" s="611"/>
      <c r="C49" s="613"/>
      <c r="D49" s="615"/>
      <c r="E49" s="617"/>
      <c r="F49" s="45" t="s">
        <v>36</v>
      </c>
      <c r="G49" s="13"/>
      <c r="H49" s="11">
        <f t="shared" si="90"/>
        <v>0</v>
      </c>
      <c r="I49" s="12"/>
      <c r="J49" s="13"/>
      <c r="K49" s="11">
        <f t="shared" si="91"/>
        <v>0</v>
      </c>
      <c r="L49" s="12"/>
      <c r="M49" s="13"/>
      <c r="N49" s="11">
        <f t="shared" si="92"/>
        <v>0</v>
      </c>
      <c r="O49" s="12"/>
      <c r="P49" s="13"/>
      <c r="Q49" s="11">
        <f t="shared" si="93"/>
        <v>0</v>
      </c>
      <c r="R49" s="12"/>
      <c r="S49" s="13">
        <v>102000</v>
      </c>
      <c r="T49" s="11">
        <f t="shared" si="94"/>
        <v>0</v>
      </c>
      <c r="U49" s="12">
        <v>102000</v>
      </c>
      <c r="V49" s="13"/>
      <c r="W49" s="11">
        <f t="shared" si="95"/>
        <v>0</v>
      </c>
      <c r="X49" s="12"/>
      <c r="Y49" s="13"/>
      <c r="Z49" s="11">
        <f t="shared" si="96"/>
        <v>0</v>
      </c>
      <c r="AA49" s="12"/>
      <c r="AB49" s="13"/>
      <c r="AC49" s="11">
        <f t="shared" si="97"/>
        <v>0</v>
      </c>
      <c r="AD49" s="12"/>
      <c r="AE49" s="13"/>
      <c r="AF49" s="11">
        <f t="shared" si="98"/>
        <v>0</v>
      </c>
      <c r="AG49" s="12"/>
      <c r="AH49" s="13"/>
      <c r="AI49" s="11">
        <f t="shared" si="99"/>
        <v>0</v>
      </c>
      <c r="AJ49" s="12"/>
      <c r="AK49" s="13"/>
      <c r="AL49" s="11">
        <f t="shared" si="100"/>
        <v>0</v>
      </c>
      <c r="AM49" s="12"/>
      <c r="AN49" s="13"/>
      <c r="AO49" s="11">
        <f t="shared" si="101"/>
        <v>0</v>
      </c>
      <c r="AP49" s="12"/>
      <c r="AQ49" s="13"/>
      <c r="AR49" s="11">
        <f t="shared" si="102"/>
        <v>0</v>
      </c>
      <c r="AS49" s="12"/>
      <c r="AT49" s="13"/>
      <c r="AU49" s="11">
        <f t="shared" si="103"/>
        <v>0</v>
      </c>
      <c r="AV49" s="12"/>
      <c r="AW49" s="13"/>
      <c r="AX49" s="11">
        <f t="shared" si="104"/>
        <v>0</v>
      </c>
      <c r="AY49" s="12"/>
      <c r="AZ49" s="14"/>
      <c r="BA49" s="7" t="s">
        <v>37</v>
      </c>
    </row>
    <row r="50" spans="1:53">
      <c r="A50" s="609"/>
      <c r="B50" s="611"/>
      <c r="C50" s="613"/>
      <c r="D50" s="615"/>
      <c r="E50" s="617"/>
      <c r="F50" s="45" t="s">
        <v>38</v>
      </c>
      <c r="G50" s="13"/>
      <c r="H50" s="11">
        <f t="shared" si="90"/>
        <v>0</v>
      </c>
      <c r="I50" s="12"/>
      <c r="J50" s="13"/>
      <c r="K50" s="11">
        <f t="shared" si="91"/>
        <v>0</v>
      </c>
      <c r="L50" s="12"/>
      <c r="M50" s="13"/>
      <c r="N50" s="11">
        <f t="shared" si="92"/>
        <v>0</v>
      </c>
      <c r="O50" s="12"/>
      <c r="P50" s="13"/>
      <c r="Q50" s="11">
        <f t="shared" si="93"/>
        <v>0</v>
      </c>
      <c r="R50" s="12"/>
      <c r="S50" s="13"/>
      <c r="T50" s="11">
        <f t="shared" si="94"/>
        <v>0</v>
      </c>
      <c r="U50" s="12"/>
      <c r="V50" s="13"/>
      <c r="W50" s="11">
        <f t="shared" si="95"/>
        <v>0</v>
      </c>
      <c r="X50" s="12"/>
      <c r="Y50" s="13"/>
      <c r="Z50" s="11">
        <f t="shared" si="96"/>
        <v>0</v>
      </c>
      <c r="AA50" s="12"/>
      <c r="AB50" s="140"/>
      <c r="AC50" s="11"/>
      <c r="AD50" s="12"/>
      <c r="AE50" s="140">
        <v>352978</v>
      </c>
      <c r="AF50" s="129">
        <f t="shared" si="98"/>
        <v>0</v>
      </c>
      <c r="AG50" s="12">
        <v>352978</v>
      </c>
      <c r="AH50" s="140"/>
      <c r="AI50" s="11">
        <f t="shared" si="99"/>
        <v>0</v>
      </c>
      <c r="AJ50" s="12"/>
      <c r="AK50" s="13"/>
      <c r="AL50" s="11">
        <f t="shared" si="100"/>
        <v>0</v>
      </c>
      <c r="AM50" s="12"/>
      <c r="AN50" s="13"/>
      <c r="AO50" s="11">
        <f t="shared" si="101"/>
        <v>0</v>
      </c>
      <c r="AP50" s="12"/>
      <c r="AQ50" s="13"/>
      <c r="AR50" s="11">
        <f t="shared" si="102"/>
        <v>0</v>
      </c>
      <c r="AS50" s="12"/>
      <c r="AT50" s="13"/>
      <c r="AU50" s="11">
        <f t="shared" si="103"/>
        <v>0</v>
      </c>
      <c r="AV50" s="12"/>
      <c r="AW50" s="13"/>
      <c r="AX50" s="11">
        <f t="shared" si="104"/>
        <v>0</v>
      </c>
      <c r="AY50" s="12"/>
      <c r="AZ50" s="14"/>
      <c r="BA50" s="55">
        <f>SUM(H47:H52,K47:K52,N47:N52,Q47:Q52,T47:T52,W47:W52,Z47:Z52,AC47:AC52,Z47:Z52,AF47:AF52,AI47:AI52,AR47:AR52,AL47:AL52,AO47:AO52)</f>
        <v>596120</v>
      </c>
    </row>
    <row r="51" spans="1:53">
      <c r="A51" s="609"/>
      <c r="B51" s="611"/>
      <c r="C51" s="613"/>
      <c r="D51" s="615"/>
      <c r="E51" s="617"/>
      <c r="F51" s="45" t="s">
        <v>39</v>
      </c>
      <c r="G51" s="13"/>
      <c r="H51" s="11">
        <f t="shared" si="90"/>
        <v>0</v>
      </c>
      <c r="I51" s="12"/>
      <c r="J51" s="13"/>
      <c r="K51" s="11">
        <f t="shared" si="91"/>
        <v>0</v>
      </c>
      <c r="L51" s="12"/>
      <c r="M51" s="13"/>
      <c r="N51" s="11">
        <f t="shared" si="92"/>
        <v>0</v>
      </c>
      <c r="O51" s="12"/>
      <c r="P51" s="13"/>
      <c r="Q51" s="11">
        <f t="shared" si="93"/>
        <v>0</v>
      </c>
      <c r="R51" s="12"/>
      <c r="S51" s="13"/>
      <c r="T51" s="11">
        <f t="shared" si="94"/>
        <v>0</v>
      </c>
      <c r="U51" s="12"/>
      <c r="V51" s="13"/>
      <c r="W51" s="11">
        <f t="shared" si="95"/>
        <v>0</v>
      </c>
      <c r="X51" s="12"/>
      <c r="Y51" s="13"/>
      <c r="Z51" s="11">
        <f t="shared" si="96"/>
        <v>0</v>
      </c>
      <c r="AA51" s="12"/>
      <c r="AB51" s="13"/>
      <c r="AC51" s="11">
        <f t="shared" si="97"/>
        <v>0</v>
      </c>
      <c r="AD51" s="12"/>
      <c r="AE51" s="13"/>
      <c r="AF51" s="11">
        <f t="shared" si="98"/>
        <v>0</v>
      </c>
      <c r="AG51" s="12"/>
      <c r="AH51" s="13"/>
      <c r="AI51" s="11">
        <f t="shared" si="99"/>
        <v>0</v>
      </c>
      <c r="AJ51" s="12"/>
      <c r="AK51" s="13"/>
      <c r="AL51" s="11">
        <f t="shared" si="100"/>
        <v>0</v>
      </c>
      <c r="AM51" s="12"/>
      <c r="AN51" s="13"/>
      <c r="AO51" s="11">
        <f t="shared" si="101"/>
        <v>0</v>
      </c>
      <c r="AP51" s="12"/>
      <c r="AQ51" s="13"/>
      <c r="AR51" s="11">
        <f t="shared" si="102"/>
        <v>0</v>
      </c>
      <c r="AS51" s="12"/>
      <c r="AT51" s="13"/>
      <c r="AU51" s="11">
        <f t="shared" si="103"/>
        <v>0</v>
      </c>
      <c r="AV51" s="12"/>
      <c r="AW51" s="13"/>
      <c r="AX51" s="11">
        <f t="shared" si="104"/>
        <v>0</v>
      </c>
      <c r="AY51" s="12"/>
      <c r="AZ51" s="14"/>
      <c r="BA51" s="7" t="s">
        <v>40</v>
      </c>
    </row>
    <row r="52" spans="1:53">
      <c r="A52" s="609"/>
      <c r="B52" s="611"/>
      <c r="C52" s="613"/>
      <c r="D52" s="615"/>
      <c r="E52" s="617"/>
      <c r="F52" s="45" t="s">
        <v>42</v>
      </c>
      <c r="G52" s="13"/>
      <c r="H52" s="11">
        <f t="shared" si="90"/>
        <v>0</v>
      </c>
      <c r="I52" s="12"/>
      <c r="J52" s="13"/>
      <c r="K52" s="11">
        <f t="shared" si="91"/>
        <v>0</v>
      </c>
      <c r="L52" s="12"/>
      <c r="M52" s="13"/>
      <c r="N52" s="11">
        <f t="shared" si="92"/>
        <v>0</v>
      </c>
      <c r="O52" s="12"/>
      <c r="P52" s="13"/>
      <c r="Q52" s="11">
        <f t="shared" si="93"/>
        <v>0</v>
      </c>
      <c r="R52" s="12"/>
      <c r="S52" s="13"/>
      <c r="T52" s="11">
        <f t="shared" si="94"/>
        <v>0</v>
      </c>
      <c r="U52" s="12"/>
      <c r="V52" s="13"/>
      <c r="W52" s="11">
        <f t="shared" si="95"/>
        <v>0</v>
      </c>
      <c r="X52" s="12"/>
      <c r="Y52" s="13"/>
      <c r="Z52" s="11">
        <f t="shared" si="96"/>
        <v>0</v>
      </c>
      <c r="AA52" s="12"/>
      <c r="AB52" s="13"/>
      <c r="AC52" s="11">
        <f t="shared" si="97"/>
        <v>0</v>
      </c>
      <c r="AD52" s="12"/>
      <c r="AE52" s="13"/>
      <c r="AF52" s="11">
        <f t="shared" si="98"/>
        <v>0</v>
      </c>
      <c r="AG52" s="12"/>
      <c r="AH52" s="140"/>
      <c r="AI52" s="11">
        <f t="shared" si="99"/>
        <v>0</v>
      </c>
      <c r="AJ52" s="12"/>
      <c r="AK52" s="13"/>
      <c r="AL52" s="11">
        <f t="shared" si="100"/>
        <v>0</v>
      </c>
      <c r="AM52" s="12"/>
      <c r="AN52" s="140">
        <v>596120</v>
      </c>
      <c r="AO52" s="129">
        <f t="shared" si="101"/>
        <v>596120</v>
      </c>
      <c r="AP52" s="130"/>
      <c r="AQ52" s="13"/>
      <c r="AR52" s="11">
        <f t="shared" si="102"/>
        <v>0</v>
      </c>
      <c r="AS52" s="12"/>
      <c r="AT52" s="13"/>
      <c r="AU52" s="11">
        <f t="shared" si="103"/>
        <v>0</v>
      </c>
      <c r="AV52" s="12"/>
      <c r="AW52" s="13"/>
      <c r="AX52" s="11">
        <f t="shared" si="104"/>
        <v>0</v>
      </c>
      <c r="AY52" s="12"/>
      <c r="AZ52" s="14"/>
      <c r="BA52" s="55">
        <f>SUM(I47:I52,L47:L52,O47:O52,R47:R52,U47:U52,X47:X52,AA47:AA52,AD47:AD52,AG47:AG52,AJ47:AJ52,AS47:AS52,AM47:AM52,AP47:AP52)</f>
        <v>454978</v>
      </c>
    </row>
    <row r="53" spans="1:53">
      <c r="A53" s="435" t="s">
        <v>24</v>
      </c>
      <c r="B53" s="446" t="s">
        <v>20</v>
      </c>
      <c r="C53" s="446" t="s">
        <v>21</v>
      </c>
      <c r="D53" s="446" t="s">
        <v>212</v>
      </c>
      <c r="E53" s="446" t="s">
        <v>23</v>
      </c>
      <c r="F53" s="448" t="s">
        <v>25</v>
      </c>
      <c r="G53" s="433" t="s">
        <v>26</v>
      </c>
      <c r="H53" s="435" t="s">
        <v>27</v>
      </c>
      <c r="I53" s="437" t="s">
        <v>28</v>
      </c>
      <c r="J53" s="433" t="s">
        <v>26</v>
      </c>
      <c r="K53" s="435" t="s">
        <v>27</v>
      </c>
      <c r="L53" s="437" t="s">
        <v>28</v>
      </c>
      <c r="M53" s="433" t="s">
        <v>26</v>
      </c>
      <c r="N53" s="435" t="s">
        <v>27</v>
      </c>
      <c r="O53" s="437" t="s">
        <v>28</v>
      </c>
      <c r="P53" s="433" t="s">
        <v>26</v>
      </c>
      <c r="Q53" s="435" t="s">
        <v>27</v>
      </c>
      <c r="R53" s="437" t="s">
        <v>28</v>
      </c>
      <c r="S53" s="433" t="s">
        <v>26</v>
      </c>
      <c r="T53" s="435" t="s">
        <v>27</v>
      </c>
      <c r="U53" s="437" t="s">
        <v>28</v>
      </c>
      <c r="V53" s="433" t="s">
        <v>26</v>
      </c>
      <c r="W53" s="435" t="s">
        <v>27</v>
      </c>
      <c r="X53" s="437" t="s">
        <v>28</v>
      </c>
      <c r="Y53" s="433" t="s">
        <v>26</v>
      </c>
      <c r="Z53" s="435" t="s">
        <v>27</v>
      </c>
      <c r="AA53" s="437" t="s">
        <v>28</v>
      </c>
      <c r="AB53" s="433" t="s">
        <v>26</v>
      </c>
      <c r="AC53" s="435" t="s">
        <v>27</v>
      </c>
      <c r="AD53" s="437" t="s">
        <v>28</v>
      </c>
      <c r="AE53" s="433" t="s">
        <v>26</v>
      </c>
      <c r="AF53" s="435" t="s">
        <v>27</v>
      </c>
      <c r="AG53" s="437" t="s">
        <v>28</v>
      </c>
      <c r="AH53" s="433" t="s">
        <v>26</v>
      </c>
      <c r="AI53" s="435" t="s">
        <v>27</v>
      </c>
      <c r="AJ53" s="437" t="s">
        <v>28</v>
      </c>
      <c r="AK53" s="433" t="s">
        <v>26</v>
      </c>
      <c r="AL53" s="435" t="s">
        <v>27</v>
      </c>
      <c r="AM53" s="437" t="s">
        <v>28</v>
      </c>
      <c r="AN53" s="433" t="s">
        <v>26</v>
      </c>
      <c r="AO53" s="435" t="s">
        <v>27</v>
      </c>
      <c r="AP53" s="437" t="s">
        <v>28</v>
      </c>
      <c r="AQ53" s="433" t="s">
        <v>26</v>
      </c>
      <c r="AR53" s="435" t="s">
        <v>27</v>
      </c>
      <c r="AS53" s="437" t="s">
        <v>28</v>
      </c>
      <c r="AT53" s="433" t="s">
        <v>26</v>
      </c>
      <c r="AU53" s="435" t="s">
        <v>27</v>
      </c>
      <c r="AV53" s="437" t="s">
        <v>28</v>
      </c>
      <c r="AW53" s="433" t="s">
        <v>26</v>
      </c>
      <c r="AX53" s="435" t="s">
        <v>27</v>
      </c>
      <c r="AY53" s="437" t="s">
        <v>28</v>
      </c>
      <c r="AZ53" s="464" t="s">
        <v>26</v>
      </c>
      <c r="BA53" s="463" t="s">
        <v>29</v>
      </c>
    </row>
    <row r="54" spans="1:53" ht="15" customHeight="1">
      <c r="A54" s="608" t="s">
        <v>215</v>
      </c>
      <c r="B54" s="610" t="s">
        <v>608</v>
      </c>
      <c r="C54" s="612">
        <v>2921</v>
      </c>
      <c r="D54" s="614" t="s">
        <v>609</v>
      </c>
      <c r="E54" s="616" t="s">
        <v>610</v>
      </c>
      <c r="F54" s="44" t="s">
        <v>33</v>
      </c>
      <c r="G54" s="13"/>
      <c r="H54" s="9">
        <f t="shared" ref="H54:H59" si="105">G54-I54</f>
        <v>0</v>
      </c>
      <c r="I54" s="10"/>
      <c r="J54" s="13"/>
      <c r="K54" s="9">
        <f t="shared" ref="K54:K59" si="106">J54-L54</f>
        <v>0</v>
      </c>
      <c r="L54" s="10"/>
      <c r="M54" s="13"/>
      <c r="N54" s="9">
        <f t="shared" ref="N54:N59" si="107">M54-O54</f>
        <v>0</v>
      </c>
      <c r="O54" s="10"/>
      <c r="P54" s="13"/>
      <c r="Q54" s="9">
        <f t="shared" ref="Q54:Q59" si="108">P54-R54</f>
        <v>0</v>
      </c>
      <c r="R54" s="10"/>
      <c r="S54" s="13"/>
      <c r="T54" s="9">
        <f t="shared" ref="T54:T59" si="109">S54-U54</f>
        <v>0</v>
      </c>
      <c r="U54" s="10"/>
      <c r="V54" s="13"/>
      <c r="W54" s="9">
        <f t="shared" ref="W54:W59" si="110">V54-X54</f>
        <v>0</v>
      </c>
      <c r="X54" s="10"/>
      <c r="Y54" s="13"/>
      <c r="Z54" s="9">
        <f t="shared" ref="Z54:Z59" si="111">Y54-AA54</f>
        <v>0</v>
      </c>
      <c r="AA54" s="10"/>
      <c r="AB54" s="13"/>
      <c r="AC54" s="9">
        <f t="shared" ref="AC54:AC59" si="112">AB54-AD54</f>
        <v>0</v>
      </c>
      <c r="AD54" s="10"/>
      <c r="AE54" s="13"/>
      <c r="AF54" s="9">
        <f t="shared" ref="AF54:AF59" si="113">AE54-AG54</f>
        <v>0</v>
      </c>
      <c r="AG54" s="10"/>
      <c r="AH54" s="13"/>
      <c r="AI54" s="9">
        <f t="shared" ref="AI54:AI59" si="114">AH54-AJ54</f>
        <v>0</v>
      </c>
      <c r="AJ54" s="10"/>
      <c r="AK54" s="13"/>
      <c r="AL54" s="9">
        <f t="shared" ref="AL54:AL59" si="115">AK54-AM54</f>
        <v>0</v>
      </c>
      <c r="AM54" s="10"/>
      <c r="AN54" s="13"/>
      <c r="AO54" s="9">
        <f t="shared" ref="AO54:AO59" si="116">AN54-AP54</f>
        <v>0</v>
      </c>
      <c r="AP54" s="10"/>
      <c r="AQ54" s="13"/>
      <c r="AR54" s="9">
        <f t="shared" ref="AR54:AR59" si="117">AQ54-AS54</f>
        <v>0</v>
      </c>
      <c r="AS54" s="10"/>
      <c r="AT54" s="13"/>
      <c r="AU54" s="9">
        <f t="shared" ref="AU54:AU59" si="118">AT54-AV54</f>
        <v>0</v>
      </c>
      <c r="AV54" s="10"/>
      <c r="AW54" s="13"/>
      <c r="AX54" s="9">
        <f t="shared" ref="AX54:AX59" si="119">AW54-AY54</f>
        <v>0</v>
      </c>
      <c r="AY54" s="10"/>
      <c r="AZ54" s="14"/>
      <c r="BA54" s="4" t="s">
        <v>34</v>
      </c>
    </row>
    <row r="55" spans="1:53">
      <c r="A55" s="609"/>
      <c r="B55" s="611"/>
      <c r="C55" s="613"/>
      <c r="D55" s="615"/>
      <c r="E55" s="617"/>
      <c r="F55" s="45" t="s">
        <v>35</v>
      </c>
      <c r="G55" s="13"/>
      <c r="H55" s="11">
        <f t="shared" si="105"/>
        <v>0</v>
      </c>
      <c r="I55" s="12"/>
      <c r="J55" s="13"/>
      <c r="K55" s="11">
        <f t="shared" si="106"/>
        <v>0</v>
      </c>
      <c r="L55" s="12"/>
      <c r="M55" s="13"/>
      <c r="N55" s="11">
        <f t="shared" si="107"/>
        <v>0</v>
      </c>
      <c r="O55" s="12"/>
      <c r="P55" s="13"/>
      <c r="Q55" s="11">
        <f t="shared" si="108"/>
        <v>0</v>
      </c>
      <c r="R55" s="12"/>
      <c r="S55" s="13"/>
      <c r="T55" s="11">
        <f t="shared" si="109"/>
        <v>0</v>
      </c>
      <c r="U55" s="12"/>
      <c r="V55" s="13"/>
      <c r="W55" s="11">
        <f t="shared" si="110"/>
        <v>0</v>
      </c>
      <c r="X55" s="12"/>
      <c r="Y55" s="13"/>
      <c r="Z55" s="11">
        <f t="shared" si="111"/>
        <v>0</v>
      </c>
      <c r="AA55" s="12"/>
      <c r="AB55" s="13"/>
      <c r="AC55" s="11">
        <f t="shared" si="112"/>
        <v>0</v>
      </c>
      <c r="AD55" s="12"/>
      <c r="AE55" s="13"/>
      <c r="AF55" s="11">
        <f t="shared" si="113"/>
        <v>0</v>
      </c>
      <c r="AG55" s="12"/>
      <c r="AH55" s="13"/>
      <c r="AI55" s="11">
        <f t="shared" si="114"/>
        <v>0</v>
      </c>
      <c r="AJ55" s="12"/>
      <c r="AK55" s="13"/>
      <c r="AL55" s="11">
        <f t="shared" si="115"/>
        <v>0</v>
      </c>
      <c r="AM55" s="12"/>
      <c r="AN55" s="13"/>
      <c r="AO55" s="11">
        <f t="shared" si="116"/>
        <v>0</v>
      </c>
      <c r="AP55" s="12"/>
      <c r="AQ55" s="13"/>
      <c r="AR55" s="11">
        <f t="shared" si="117"/>
        <v>0</v>
      </c>
      <c r="AS55" s="12"/>
      <c r="AT55" s="13"/>
      <c r="AU55" s="11">
        <f t="shared" si="118"/>
        <v>0</v>
      </c>
      <c r="AV55" s="12"/>
      <c r="AW55" s="13"/>
      <c r="AX55" s="11">
        <f t="shared" si="119"/>
        <v>0</v>
      </c>
      <c r="AY55" s="12"/>
      <c r="AZ55" s="14"/>
      <c r="BA55" s="55">
        <f>SUM(G54:G59,J54:J59,M54:M59,P54:P59,S54:S59,V54:V59,Y54:Y59,AB54:AB59,AE54:AE59,AH54:AH59,AQ54:AQ59,AZ54:AZ59,AK54:AK59,AN54:AN59)</f>
        <v>2062000</v>
      </c>
    </row>
    <row r="56" spans="1:53">
      <c r="A56" s="609"/>
      <c r="B56" s="611"/>
      <c r="C56" s="613"/>
      <c r="D56" s="615"/>
      <c r="E56" s="617"/>
      <c r="F56" s="45" t="s">
        <v>36</v>
      </c>
      <c r="G56" s="13"/>
      <c r="H56" s="11">
        <f t="shared" si="105"/>
        <v>0</v>
      </c>
      <c r="I56" s="12"/>
      <c r="J56" s="13"/>
      <c r="K56" s="11">
        <f t="shared" si="106"/>
        <v>0</v>
      </c>
      <c r="L56" s="12"/>
      <c r="M56" s="13"/>
      <c r="N56" s="11">
        <f t="shared" si="107"/>
        <v>0</v>
      </c>
      <c r="O56" s="12"/>
      <c r="P56" s="13"/>
      <c r="Q56" s="11">
        <f t="shared" si="108"/>
        <v>0</v>
      </c>
      <c r="R56" s="12"/>
      <c r="S56" s="13">
        <v>222000</v>
      </c>
      <c r="T56" s="11">
        <f t="shared" si="109"/>
        <v>0</v>
      </c>
      <c r="U56" s="12">
        <v>222000</v>
      </c>
      <c r="V56" s="13"/>
      <c r="W56" s="11">
        <f t="shared" si="110"/>
        <v>0</v>
      </c>
      <c r="X56" s="12"/>
      <c r="Y56" s="13"/>
      <c r="Z56" s="11">
        <f t="shared" si="111"/>
        <v>0</v>
      </c>
      <c r="AA56" s="12"/>
      <c r="AB56" s="13"/>
      <c r="AC56" s="11">
        <f t="shared" si="112"/>
        <v>0</v>
      </c>
      <c r="AD56" s="12"/>
      <c r="AE56" s="13"/>
      <c r="AF56" s="11">
        <f t="shared" si="113"/>
        <v>0</v>
      </c>
      <c r="AG56" s="12"/>
      <c r="AH56" s="13"/>
      <c r="AI56" s="11">
        <f t="shared" si="114"/>
        <v>0</v>
      </c>
      <c r="AJ56" s="12"/>
      <c r="AK56" s="13"/>
      <c r="AL56" s="11">
        <f t="shared" si="115"/>
        <v>0</v>
      </c>
      <c r="AM56" s="12"/>
      <c r="AN56" s="13"/>
      <c r="AO56" s="11">
        <f t="shared" si="116"/>
        <v>0</v>
      </c>
      <c r="AP56" s="12"/>
      <c r="AQ56" s="13"/>
      <c r="AR56" s="11">
        <f t="shared" si="117"/>
        <v>0</v>
      </c>
      <c r="AS56" s="12"/>
      <c r="AT56" s="13"/>
      <c r="AU56" s="11">
        <f t="shared" si="118"/>
        <v>0</v>
      </c>
      <c r="AV56" s="12"/>
      <c r="AW56" s="13"/>
      <c r="AX56" s="11">
        <f t="shared" si="119"/>
        <v>0</v>
      </c>
      <c r="AY56" s="12"/>
      <c r="AZ56" s="14"/>
      <c r="BA56" s="7" t="s">
        <v>37</v>
      </c>
    </row>
    <row r="57" spans="1:53">
      <c r="A57" s="609"/>
      <c r="B57" s="611"/>
      <c r="C57" s="613"/>
      <c r="D57" s="615"/>
      <c r="E57" s="617"/>
      <c r="F57" s="45" t="s">
        <v>38</v>
      </c>
      <c r="G57" s="13"/>
      <c r="H57" s="11">
        <f t="shared" si="105"/>
        <v>0</v>
      </c>
      <c r="I57" s="12"/>
      <c r="J57" s="13"/>
      <c r="K57" s="11">
        <f t="shared" si="106"/>
        <v>0</v>
      </c>
      <c r="L57" s="12"/>
      <c r="M57" s="13"/>
      <c r="N57" s="11">
        <f t="shared" si="107"/>
        <v>0</v>
      </c>
      <c r="O57" s="12"/>
      <c r="P57" s="13"/>
      <c r="Q57" s="11">
        <f t="shared" si="108"/>
        <v>0</v>
      </c>
      <c r="R57" s="12"/>
      <c r="S57" s="13"/>
      <c r="T57" s="11">
        <f t="shared" si="109"/>
        <v>0</v>
      </c>
      <c r="U57" s="12"/>
      <c r="V57" s="13"/>
      <c r="W57" s="11">
        <f t="shared" si="110"/>
        <v>0</v>
      </c>
      <c r="X57" s="12"/>
      <c r="Y57" s="13"/>
      <c r="Z57" s="11">
        <f t="shared" si="111"/>
        <v>0</v>
      </c>
      <c r="AA57" s="12"/>
      <c r="AB57" s="140">
        <v>440000</v>
      </c>
      <c r="AC57" s="11">
        <f t="shared" si="112"/>
        <v>0</v>
      </c>
      <c r="AD57" s="12">
        <v>440000</v>
      </c>
      <c r="AE57" s="13"/>
      <c r="AF57" s="11">
        <f t="shared" si="113"/>
        <v>0</v>
      </c>
      <c r="AG57" s="12"/>
      <c r="AH57" s="140"/>
      <c r="AI57" s="11">
        <f t="shared" si="114"/>
        <v>0</v>
      </c>
      <c r="AJ57" s="12"/>
      <c r="AK57" s="13"/>
      <c r="AL57" s="11">
        <f t="shared" si="115"/>
        <v>0</v>
      </c>
      <c r="AM57" s="12"/>
      <c r="AN57" s="13"/>
      <c r="AO57" s="11">
        <f t="shared" si="116"/>
        <v>0</v>
      </c>
      <c r="AP57" s="12"/>
      <c r="AQ57" s="13"/>
      <c r="AR57" s="11">
        <f t="shared" si="117"/>
        <v>0</v>
      </c>
      <c r="AS57" s="12"/>
      <c r="AT57" s="13"/>
      <c r="AU57" s="11">
        <f t="shared" si="118"/>
        <v>0</v>
      </c>
      <c r="AV57" s="12"/>
      <c r="AW57" s="13"/>
      <c r="AX57" s="11">
        <f t="shared" si="119"/>
        <v>0</v>
      </c>
      <c r="AY57" s="12"/>
      <c r="AZ57" s="14"/>
      <c r="BA57" s="55">
        <f>SUM(H54:H59,K54:K59,N54:N59,Q54:Q59,T54:T59,W54:W59,Z54:Z59,AC54:AC59,Z54:Z59,AF54:AF59,AI54:AI59,AR54:AR59,AL54:AL59,AO54:AO59)</f>
        <v>1400000</v>
      </c>
    </row>
    <row r="58" spans="1:53">
      <c r="A58" s="609"/>
      <c r="B58" s="611"/>
      <c r="C58" s="613"/>
      <c r="D58" s="615"/>
      <c r="E58" s="617"/>
      <c r="F58" s="45" t="s">
        <v>39</v>
      </c>
      <c r="G58" s="13"/>
      <c r="H58" s="11">
        <f t="shared" si="105"/>
        <v>0</v>
      </c>
      <c r="I58" s="12"/>
      <c r="J58" s="13"/>
      <c r="K58" s="11">
        <f t="shared" si="106"/>
        <v>0</v>
      </c>
      <c r="L58" s="12"/>
      <c r="M58" s="13"/>
      <c r="N58" s="11">
        <f t="shared" si="107"/>
        <v>0</v>
      </c>
      <c r="O58" s="12"/>
      <c r="P58" s="13"/>
      <c r="Q58" s="11">
        <f t="shared" si="108"/>
        <v>0</v>
      </c>
      <c r="R58" s="12"/>
      <c r="S58" s="13"/>
      <c r="T58" s="11">
        <f t="shared" si="109"/>
        <v>0</v>
      </c>
      <c r="U58" s="12"/>
      <c r="V58" s="13"/>
      <c r="W58" s="11">
        <f t="shared" si="110"/>
        <v>0</v>
      </c>
      <c r="X58" s="12"/>
      <c r="Y58" s="13"/>
      <c r="Z58" s="11">
        <f t="shared" si="111"/>
        <v>0</v>
      </c>
      <c r="AA58" s="12"/>
      <c r="AB58" s="13"/>
      <c r="AC58" s="11">
        <f t="shared" si="112"/>
        <v>0</v>
      </c>
      <c r="AD58" s="12"/>
      <c r="AE58" s="13"/>
      <c r="AF58" s="11">
        <f t="shared" si="113"/>
        <v>0</v>
      </c>
      <c r="AG58" s="12"/>
      <c r="AH58" s="13"/>
      <c r="AI58" s="11">
        <f t="shared" si="114"/>
        <v>0</v>
      </c>
      <c r="AJ58" s="12"/>
      <c r="AK58" s="13"/>
      <c r="AL58" s="11">
        <f t="shared" si="115"/>
        <v>0</v>
      </c>
      <c r="AM58" s="12"/>
      <c r="AN58" s="13"/>
      <c r="AO58" s="11">
        <f t="shared" si="116"/>
        <v>0</v>
      </c>
      <c r="AP58" s="12"/>
      <c r="AQ58" s="13"/>
      <c r="AR58" s="11">
        <f t="shared" si="117"/>
        <v>0</v>
      </c>
      <c r="AS58" s="12"/>
      <c r="AT58" s="13"/>
      <c r="AU58" s="11">
        <f t="shared" si="118"/>
        <v>0</v>
      </c>
      <c r="AV58" s="12"/>
      <c r="AW58" s="13"/>
      <c r="AX58" s="11">
        <f t="shared" si="119"/>
        <v>0</v>
      </c>
      <c r="AY58" s="12"/>
      <c r="AZ58" s="14"/>
      <c r="BA58" s="7" t="s">
        <v>40</v>
      </c>
    </row>
    <row r="59" spans="1:53">
      <c r="A59" s="609"/>
      <c r="B59" s="611"/>
      <c r="C59" s="613"/>
      <c r="D59" s="615"/>
      <c r="E59" s="617"/>
      <c r="F59" s="45" t="s">
        <v>42</v>
      </c>
      <c r="G59" s="13"/>
      <c r="H59" s="11">
        <f t="shared" si="105"/>
        <v>0</v>
      </c>
      <c r="I59" s="12"/>
      <c r="J59" s="13"/>
      <c r="K59" s="11">
        <f t="shared" si="106"/>
        <v>0</v>
      </c>
      <c r="L59" s="12"/>
      <c r="M59" s="13"/>
      <c r="N59" s="11">
        <f t="shared" si="107"/>
        <v>0</v>
      </c>
      <c r="O59" s="12"/>
      <c r="P59" s="13"/>
      <c r="Q59" s="11">
        <f t="shared" si="108"/>
        <v>0</v>
      </c>
      <c r="R59" s="12"/>
      <c r="S59" s="13"/>
      <c r="T59" s="11">
        <f t="shared" si="109"/>
        <v>0</v>
      </c>
      <c r="U59" s="12"/>
      <c r="V59" s="13"/>
      <c r="W59" s="11">
        <f t="shared" si="110"/>
        <v>0</v>
      </c>
      <c r="X59" s="12"/>
      <c r="Y59" s="13"/>
      <c r="Z59" s="11">
        <f t="shared" si="111"/>
        <v>0</v>
      </c>
      <c r="AA59" s="12"/>
      <c r="AB59" s="13"/>
      <c r="AC59" s="11">
        <f t="shared" si="112"/>
        <v>0</v>
      </c>
      <c r="AD59" s="12"/>
      <c r="AE59" s="13"/>
      <c r="AF59" s="11">
        <f t="shared" si="113"/>
        <v>0</v>
      </c>
      <c r="AG59" s="12"/>
      <c r="AH59" s="140"/>
      <c r="AI59" s="11">
        <f t="shared" si="114"/>
        <v>0</v>
      </c>
      <c r="AJ59" s="12"/>
      <c r="AK59" s="13"/>
      <c r="AL59" s="11">
        <f t="shared" si="115"/>
        <v>0</v>
      </c>
      <c r="AM59" s="12"/>
      <c r="AN59" s="140">
        <v>1400000</v>
      </c>
      <c r="AO59" s="129">
        <f t="shared" si="116"/>
        <v>1400000</v>
      </c>
      <c r="AP59" s="130"/>
      <c r="AQ59" s="13"/>
      <c r="AR59" s="11">
        <f t="shared" si="117"/>
        <v>0</v>
      </c>
      <c r="AS59" s="12"/>
      <c r="AT59" s="13"/>
      <c r="AU59" s="11">
        <f t="shared" si="118"/>
        <v>0</v>
      </c>
      <c r="AV59" s="12"/>
      <c r="AW59" s="13"/>
      <c r="AX59" s="11">
        <f t="shared" si="119"/>
        <v>0</v>
      </c>
      <c r="AY59" s="12"/>
      <c r="AZ59" s="14"/>
      <c r="BA59" s="55">
        <f>SUM(I54:I59,L54:L59,O54:O59,R54:R59,U54:U59,X54:X59,AA54:AA59,AD54:AD59,AG54:AG59,AJ54:AJ59,AS54:AS59,AM54:AM59,AP54:AP59)</f>
        <v>662000</v>
      </c>
    </row>
    <row r="60" spans="1:53" ht="15.75" customHeight="1">
      <c r="A60" s="435" t="s">
        <v>24</v>
      </c>
      <c r="B60" s="446" t="s">
        <v>20</v>
      </c>
      <c r="C60" s="446" t="s">
        <v>21</v>
      </c>
      <c r="D60" s="446" t="s">
        <v>212</v>
      </c>
      <c r="E60" s="446" t="s">
        <v>23</v>
      </c>
      <c r="F60" s="448" t="s">
        <v>25</v>
      </c>
      <c r="G60" s="433" t="s">
        <v>26</v>
      </c>
      <c r="H60" s="435" t="s">
        <v>27</v>
      </c>
      <c r="I60" s="437" t="s">
        <v>28</v>
      </c>
      <c r="J60" s="433" t="s">
        <v>26</v>
      </c>
      <c r="K60" s="435" t="s">
        <v>27</v>
      </c>
      <c r="L60" s="437" t="s">
        <v>28</v>
      </c>
      <c r="M60" s="433" t="s">
        <v>26</v>
      </c>
      <c r="N60" s="435" t="s">
        <v>27</v>
      </c>
      <c r="O60" s="437" t="s">
        <v>28</v>
      </c>
      <c r="P60" s="433" t="s">
        <v>26</v>
      </c>
      <c r="Q60" s="435" t="s">
        <v>27</v>
      </c>
      <c r="R60" s="437" t="s">
        <v>28</v>
      </c>
      <c r="S60" s="433" t="s">
        <v>26</v>
      </c>
      <c r="T60" s="435" t="s">
        <v>27</v>
      </c>
      <c r="U60" s="437" t="s">
        <v>28</v>
      </c>
      <c r="V60" s="433" t="s">
        <v>26</v>
      </c>
      <c r="W60" s="435" t="s">
        <v>27</v>
      </c>
      <c r="X60" s="437" t="s">
        <v>28</v>
      </c>
      <c r="Y60" s="433" t="s">
        <v>26</v>
      </c>
      <c r="Z60" s="435" t="s">
        <v>27</v>
      </c>
      <c r="AA60" s="437" t="s">
        <v>28</v>
      </c>
      <c r="AB60" s="433" t="s">
        <v>26</v>
      </c>
      <c r="AC60" s="435" t="s">
        <v>27</v>
      </c>
      <c r="AD60" s="437" t="s">
        <v>28</v>
      </c>
      <c r="AE60" s="433" t="s">
        <v>26</v>
      </c>
      <c r="AF60" s="435" t="s">
        <v>27</v>
      </c>
      <c r="AG60" s="437" t="s">
        <v>28</v>
      </c>
      <c r="AH60" s="433" t="s">
        <v>26</v>
      </c>
      <c r="AI60" s="435" t="s">
        <v>27</v>
      </c>
      <c r="AJ60" s="437" t="s">
        <v>28</v>
      </c>
      <c r="AK60" s="433" t="s">
        <v>26</v>
      </c>
      <c r="AL60" s="435" t="s">
        <v>27</v>
      </c>
      <c r="AM60" s="437" t="s">
        <v>28</v>
      </c>
      <c r="AN60" s="433" t="s">
        <v>26</v>
      </c>
      <c r="AO60" s="435" t="s">
        <v>27</v>
      </c>
      <c r="AP60" s="437" t="s">
        <v>28</v>
      </c>
      <c r="AQ60" s="433" t="s">
        <v>26</v>
      </c>
      <c r="AR60" s="435" t="s">
        <v>27</v>
      </c>
      <c r="AS60" s="437" t="s">
        <v>28</v>
      </c>
      <c r="AT60" s="433" t="s">
        <v>26</v>
      </c>
      <c r="AU60" s="435" t="s">
        <v>27</v>
      </c>
      <c r="AV60" s="437" t="s">
        <v>28</v>
      </c>
      <c r="AW60" s="433" t="s">
        <v>26</v>
      </c>
      <c r="AX60" s="435" t="s">
        <v>27</v>
      </c>
      <c r="AY60" s="437" t="s">
        <v>28</v>
      </c>
      <c r="AZ60" s="495" t="s">
        <v>26</v>
      </c>
      <c r="BA60" s="463" t="s">
        <v>29</v>
      </c>
    </row>
    <row r="61" spans="1:53" ht="15" customHeight="1">
      <c r="A61" s="608" t="s">
        <v>488</v>
      </c>
      <c r="B61" s="610" t="s">
        <v>453</v>
      </c>
      <c r="C61" s="612">
        <v>2104</v>
      </c>
      <c r="D61" s="614"/>
      <c r="E61" s="616" t="s">
        <v>611</v>
      </c>
      <c r="F61" s="44" t="s">
        <v>33</v>
      </c>
      <c r="G61" s="13"/>
      <c r="H61" s="9">
        <f t="shared" ref="H61:H66" si="120">G61-I61</f>
        <v>0</v>
      </c>
      <c r="I61" s="10"/>
      <c r="J61" s="13"/>
      <c r="K61" s="9">
        <f t="shared" ref="K61:K66" si="121">J61-L61</f>
        <v>0</v>
      </c>
      <c r="L61" s="10"/>
      <c r="M61" s="13"/>
      <c r="N61" s="9">
        <f t="shared" ref="N61:N66" si="122">M61-O61</f>
        <v>0</v>
      </c>
      <c r="O61" s="10"/>
      <c r="P61" s="13"/>
      <c r="Q61" s="9">
        <f t="shared" ref="Q61:Q66" si="123">P61-R61</f>
        <v>0</v>
      </c>
      <c r="R61" s="10"/>
      <c r="S61" s="13"/>
      <c r="T61" s="9">
        <f t="shared" ref="T61:T66" si="124">S61-U61</f>
        <v>0</v>
      </c>
      <c r="U61" s="10"/>
      <c r="V61" s="13"/>
      <c r="W61" s="9">
        <f t="shared" ref="W61:W66" si="125">V61-X61</f>
        <v>0</v>
      </c>
      <c r="X61" s="10"/>
      <c r="Y61" s="13"/>
      <c r="Z61" s="9">
        <f t="shared" ref="Z61:Z66" si="126">Y61-AA61</f>
        <v>0</v>
      </c>
      <c r="AA61" s="10"/>
      <c r="AB61" s="13"/>
      <c r="AC61" s="9">
        <f t="shared" ref="AC61:AC66" si="127">AB61-AD61</f>
        <v>0</v>
      </c>
      <c r="AD61" s="10"/>
      <c r="AE61" s="13"/>
      <c r="AF61" s="9">
        <f t="shared" ref="AF61:AF66" si="128">AE61-AG61</f>
        <v>0</v>
      </c>
      <c r="AG61" s="10"/>
      <c r="AH61" s="13"/>
      <c r="AI61" s="9">
        <f t="shared" ref="AI61:AI66" si="129">AH61-AJ61</f>
        <v>0</v>
      </c>
      <c r="AJ61" s="10"/>
      <c r="AK61" s="13"/>
      <c r="AL61" s="9">
        <f t="shared" ref="AL61:AL66" si="130">AK61-AM61</f>
        <v>0</v>
      </c>
      <c r="AM61" s="10"/>
      <c r="AN61" s="13"/>
      <c r="AO61" s="9">
        <f t="shared" ref="AO61:AO66" si="131">AN61-AP61</f>
        <v>0</v>
      </c>
      <c r="AP61" s="10"/>
      <c r="AQ61" s="13"/>
      <c r="AR61" s="9">
        <f t="shared" ref="AR61:AR66" si="132">AQ61-AS61</f>
        <v>0</v>
      </c>
      <c r="AS61" s="10"/>
      <c r="AT61" s="13"/>
      <c r="AU61" s="9">
        <f t="shared" ref="AU61:AU66" si="133">AT61-AV61</f>
        <v>0</v>
      </c>
      <c r="AV61" s="10"/>
      <c r="AW61" s="13"/>
      <c r="AX61" s="9">
        <f t="shared" ref="AX61:AX66" si="134">AW61-AY61</f>
        <v>0</v>
      </c>
      <c r="AY61" s="10"/>
      <c r="AZ61" s="3"/>
      <c r="BA61" s="4" t="s">
        <v>34</v>
      </c>
    </row>
    <row r="62" spans="1:53" ht="15.75" customHeight="1">
      <c r="A62" s="609"/>
      <c r="B62" s="611"/>
      <c r="C62" s="613"/>
      <c r="D62" s="615"/>
      <c r="E62" s="617"/>
      <c r="F62" s="45" t="s">
        <v>35</v>
      </c>
      <c r="G62" s="13"/>
      <c r="H62" s="11">
        <f t="shared" si="120"/>
        <v>0</v>
      </c>
      <c r="I62" s="12"/>
      <c r="J62" s="13"/>
      <c r="K62" s="11">
        <f t="shared" si="121"/>
        <v>0</v>
      </c>
      <c r="L62" s="12"/>
      <c r="M62" s="13"/>
      <c r="N62" s="11">
        <f t="shared" si="122"/>
        <v>0</v>
      </c>
      <c r="O62" s="12"/>
      <c r="P62" s="13"/>
      <c r="Q62" s="11">
        <f t="shared" si="123"/>
        <v>0</v>
      </c>
      <c r="R62" s="12"/>
      <c r="S62" s="13"/>
      <c r="T62" s="11">
        <f t="shared" si="124"/>
        <v>0</v>
      </c>
      <c r="U62" s="12"/>
      <c r="V62" s="13"/>
      <c r="W62" s="11">
        <f t="shared" si="125"/>
        <v>0</v>
      </c>
      <c r="X62" s="12"/>
      <c r="Y62" s="13"/>
      <c r="Z62" s="11">
        <f t="shared" si="126"/>
        <v>0</v>
      </c>
      <c r="AA62" s="12"/>
      <c r="AB62" s="13"/>
      <c r="AC62" s="11">
        <f t="shared" si="127"/>
        <v>0</v>
      </c>
      <c r="AD62" s="12"/>
      <c r="AE62" s="13"/>
      <c r="AF62" s="11">
        <f t="shared" si="128"/>
        <v>0</v>
      </c>
      <c r="AG62" s="12"/>
      <c r="AH62" s="13"/>
      <c r="AI62" s="11">
        <f t="shared" si="129"/>
        <v>0</v>
      </c>
      <c r="AJ62" s="12"/>
      <c r="AK62" s="13"/>
      <c r="AL62" s="11">
        <f t="shared" si="130"/>
        <v>0</v>
      </c>
      <c r="AM62" s="12"/>
      <c r="AN62" s="13"/>
      <c r="AO62" s="11">
        <f t="shared" si="131"/>
        <v>0</v>
      </c>
      <c r="AP62" s="12"/>
      <c r="AQ62" s="13"/>
      <c r="AR62" s="11">
        <f t="shared" si="132"/>
        <v>0</v>
      </c>
      <c r="AS62" s="12"/>
      <c r="AT62" s="13"/>
      <c r="AU62" s="11">
        <f t="shared" si="133"/>
        <v>0</v>
      </c>
      <c r="AV62" s="12"/>
      <c r="AW62" s="13"/>
      <c r="AX62" s="11">
        <f t="shared" si="134"/>
        <v>0</v>
      </c>
      <c r="AY62" s="12"/>
      <c r="AZ62" s="3"/>
      <c r="BA62" s="55">
        <f>SUM(G61:G66,J61:J66,M61:M66,P61:P66,S61:S66,V61:V66,Y61:Y66,AB61:AB66,AE61:AE66,AH61:AH66,AK61:AK66,AN61:AN66,AQ61:AQ66,AZ61:AZ66)</f>
        <v>414122</v>
      </c>
    </row>
    <row r="63" spans="1:53" ht="15.75" customHeight="1">
      <c r="A63" s="609"/>
      <c r="B63" s="611"/>
      <c r="C63" s="613"/>
      <c r="D63" s="615"/>
      <c r="E63" s="617"/>
      <c r="F63" s="45" t="s">
        <v>36</v>
      </c>
      <c r="G63" s="13"/>
      <c r="H63" s="11">
        <f t="shared" si="120"/>
        <v>0</v>
      </c>
      <c r="I63" s="12"/>
      <c r="J63" s="13"/>
      <c r="K63" s="11">
        <f t="shared" si="121"/>
        <v>0</v>
      </c>
      <c r="L63" s="12"/>
      <c r="M63" s="13"/>
      <c r="N63" s="11">
        <f t="shared" si="122"/>
        <v>0</v>
      </c>
      <c r="O63" s="12"/>
      <c r="P63" s="13"/>
      <c r="Q63" s="11">
        <f t="shared" si="123"/>
        <v>0</v>
      </c>
      <c r="R63" s="12"/>
      <c r="S63" s="13"/>
      <c r="T63" s="11">
        <f t="shared" si="124"/>
        <v>0</v>
      </c>
      <c r="U63" s="12"/>
      <c r="V63" s="13"/>
      <c r="W63" s="11">
        <f t="shared" si="125"/>
        <v>0</v>
      </c>
      <c r="X63" s="12"/>
      <c r="Y63" s="13"/>
      <c r="Z63" s="11">
        <f t="shared" si="126"/>
        <v>0</v>
      </c>
      <c r="AA63" s="12"/>
      <c r="AB63" s="13"/>
      <c r="AC63" s="11">
        <f t="shared" si="127"/>
        <v>0</v>
      </c>
      <c r="AD63" s="12"/>
      <c r="AE63" s="13"/>
      <c r="AF63" s="11">
        <f t="shared" si="128"/>
        <v>0</v>
      </c>
      <c r="AG63" s="12"/>
      <c r="AH63" s="13"/>
      <c r="AI63" s="11">
        <f t="shared" si="129"/>
        <v>0</v>
      </c>
      <c r="AJ63" s="12"/>
      <c r="AK63" s="13"/>
      <c r="AL63" s="11">
        <f t="shared" si="130"/>
        <v>0</v>
      </c>
      <c r="AM63" s="12"/>
      <c r="AN63" s="13"/>
      <c r="AO63" s="11">
        <f t="shared" si="131"/>
        <v>0</v>
      </c>
      <c r="AP63" s="12"/>
      <c r="AQ63" s="13"/>
      <c r="AR63" s="11">
        <f t="shared" si="132"/>
        <v>0</v>
      </c>
      <c r="AS63" s="12"/>
      <c r="AT63" s="13"/>
      <c r="AU63" s="11">
        <f t="shared" si="133"/>
        <v>0</v>
      </c>
      <c r="AV63" s="12"/>
      <c r="AW63" s="13"/>
      <c r="AX63" s="11">
        <f t="shared" si="134"/>
        <v>0</v>
      </c>
      <c r="AY63" s="12"/>
      <c r="AZ63" s="3"/>
      <c r="BA63" s="7" t="s">
        <v>37</v>
      </c>
    </row>
    <row r="64" spans="1:53" ht="15.75" customHeight="1">
      <c r="A64" s="609"/>
      <c r="B64" s="611"/>
      <c r="C64" s="613"/>
      <c r="D64" s="615"/>
      <c r="E64" s="617"/>
      <c r="F64" s="45" t="s">
        <v>38</v>
      </c>
      <c r="G64" s="13"/>
      <c r="H64" s="11">
        <f t="shared" si="120"/>
        <v>0</v>
      </c>
      <c r="I64" s="12"/>
      <c r="J64" s="13"/>
      <c r="K64" s="11">
        <f t="shared" si="121"/>
        <v>0</v>
      </c>
      <c r="L64" s="12"/>
      <c r="M64" s="13"/>
      <c r="N64" s="11">
        <f t="shared" si="122"/>
        <v>0</v>
      </c>
      <c r="O64" s="12"/>
      <c r="P64" s="13"/>
      <c r="Q64" s="11">
        <f t="shared" si="123"/>
        <v>0</v>
      </c>
      <c r="R64" s="12"/>
      <c r="S64" s="13"/>
      <c r="T64" s="11">
        <f t="shared" si="124"/>
        <v>0</v>
      </c>
      <c r="U64" s="12"/>
      <c r="V64" s="13"/>
      <c r="W64" s="11">
        <f t="shared" si="125"/>
        <v>0</v>
      </c>
      <c r="X64" s="12"/>
      <c r="Y64" s="13"/>
      <c r="Z64" s="11">
        <f t="shared" si="126"/>
        <v>0</v>
      </c>
      <c r="AA64" s="12"/>
      <c r="AB64" s="13"/>
      <c r="AC64" s="11">
        <f t="shared" si="127"/>
        <v>0</v>
      </c>
      <c r="AD64" s="12"/>
      <c r="AE64" s="13"/>
      <c r="AF64" s="11">
        <f t="shared" si="128"/>
        <v>0</v>
      </c>
      <c r="AG64" s="12"/>
      <c r="AH64" s="13"/>
      <c r="AI64" s="11">
        <f t="shared" si="129"/>
        <v>0</v>
      </c>
      <c r="AJ64" s="12"/>
      <c r="AK64" s="13"/>
      <c r="AL64" s="11">
        <f t="shared" si="130"/>
        <v>0</v>
      </c>
      <c r="AM64" s="12"/>
      <c r="AN64" s="13"/>
      <c r="AO64" s="11">
        <f t="shared" si="131"/>
        <v>0</v>
      </c>
      <c r="AP64" s="12"/>
      <c r="AQ64" s="13"/>
      <c r="AR64" s="11">
        <f t="shared" si="132"/>
        <v>0</v>
      </c>
      <c r="AS64" s="12"/>
      <c r="AT64" s="13"/>
      <c r="AU64" s="11">
        <f t="shared" si="133"/>
        <v>0</v>
      </c>
      <c r="AV64" s="12"/>
      <c r="AW64" s="13"/>
      <c r="AX64" s="11">
        <f t="shared" si="134"/>
        <v>0</v>
      </c>
      <c r="AY64" s="12"/>
      <c r="AZ64" s="3"/>
      <c r="BA64" s="55">
        <f>SUM(H61:H66,K61:K66,N61:N66,Q61:Q66,T61:T66,W61:W66,Z61:Z66,AC61:AC66,Z61:Z66,AF61:AF66,AI61:AI66,AL61:AL66,AO61:AO66,AR61:AR66)</f>
        <v>-13350</v>
      </c>
    </row>
    <row r="65" spans="1:53" ht="15" customHeight="1">
      <c r="A65" s="609"/>
      <c r="B65" s="611"/>
      <c r="C65" s="613"/>
      <c r="D65" s="615"/>
      <c r="E65" s="617"/>
      <c r="F65" s="45" t="s">
        <v>39</v>
      </c>
      <c r="G65" s="13"/>
      <c r="H65" s="11">
        <f t="shared" si="120"/>
        <v>0</v>
      </c>
      <c r="I65" s="12"/>
      <c r="J65" s="13"/>
      <c r="K65" s="11">
        <f t="shared" si="121"/>
        <v>0</v>
      </c>
      <c r="L65" s="12"/>
      <c r="M65" s="13"/>
      <c r="N65" s="11">
        <f t="shared" si="122"/>
        <v>0</v>
      </c>
      <c r="O65" s="12"/>
      <c r="P65" s="13"/>
      <c r="Q65" s="11">
        <f t="shared" si="123"/>
        <v>0</v>
      </c>
      <c r="R65" s="12"/>
      <c r="S65" s="13"/>
      <c r="T65" s="11">
        <f t="shared" si="124"/>
        <v>0</v>
      </c>
      <c r="U65" s="12"/>
      <c r="V65" s="13"/>
      <c r="W65" s="11">
        <f t="shared" si="125"/>
        <v>0</v>
      </c>
      <c r="X65" s="12"/>
      <c r="Y65" s="13"/>
      <c r="Z65" s="11">
        <f t="shared" si="126"/>
        <v>0</v>
      </c>
      <c r="AA65" s="12"/>
      <c r="AB65" s="13"/>
      <c r="AC65" s="11">
        <f t="shared" si="127"/>
        <v>0</v>
      </c>
      <c r="AD65" s="12"/>
      <c r="AE65" s="13"/>
      <c r="AF65" s="11">
        <f t="shared" si="128"/>
        <v>0</v>
      </c>
      <c r="AG65" s="12"/>
      <c r="AH65" s="13"/>
      <c r="AI65" s="11">
        <f t="shared" si="129"/>
        <v>0</v>
      </c>
      <c r="AJ65" s="12"/>
      <c r="AK65" s="13"/>
      <c r="AL65" s="11">
        <f t="shared" si="130"/>
        <v>0</v>
      </c>
      <c r="AM65" s="12"/>
      <c r="AN65" s="13"/>
      <c r="AO65" s="11">
        <f t="shared" si="131"/>
        <v>0</v>
      </c>
      <c r="AP65" s="12"/>
      <c r="AQ65" s="13"/>
      <c r="AR65" s="11">
        <f t="shared" si="132"/>
        <v>0</v>
      </c>
      <c r="AS65" s="12"/>
      <c r="AT65" s="13"/>
      <c r="AU65" s="11">
        <f t="shared" si="133"/>
        <v>0</v>
      </c>
      <c r="AV65" s="12"/>
      <c r="AW65" s="13"/>
      <c r="AX65" s="11">
        <f t="shared" si="134"/>
        <v>0</v>
      </c>
      <c r="AY65" s="12"/>
      <c r="AZ65" s="3"/>
      <c r="BA65" s="7" t="s">
        <v>40</v>
      </c>
    </row>
    <row r="66" spans="1:53" ht="15.75" customHeight="1">
      <c r="A66" s="609"/>
      <c r="B66" s="611"/>
      <c r="C66" s="613"/>
      <c r="D66" s="615"/>
      <c r="E66" s="617"/>
      <c r="F66" s="45" t="s">
        <v>42</v>
      </c>
      <c r="G66" s="13">
        <v>297122</v>
      </c>
      <c r="H66" s="11">
        <f t="shared" si="120"/>
        <v>0</v>
      </c>
      <c r="I66" s="12">
        <v>297122</v>
      </c>
      <c r="J66" s="13"/>
      <c r="K66" s="11">
        <f t="shared" si="121"/>
        <v>0</v>
      </c>
      <c r="L66" s="12"/>
      <c r="M66" s="13"/>
      <c r="N66" s="11">
        <f t="shared" si="122"/>
        <v>0</v>
      </c>
      <c r="O66" s="12"/>
      <c r="P66" s="13">
        <v>117000</v>
      </c>
      <c r="Q66" s="11">
        <f t="shared" si="123"/>
        <v>-13350</v>
      </c>
      <c r="R66" s="12">
        <v>130350</v>
      </c>
      <c r="S66" s="13"/>
      <c r="T66" s="11">
        <f t="shared" si="124"/>
        <v>0</v>
      </c>
      <c r="U66" s="12"/>
      <c r="V66" s="13"/>
      <c r="W66" s="11">
        <f t="shared" si="125"/>
        <v>0</v>
      </c>
      <c r="X66" s="12"/>
      <c r="Y66" s="13"/>
      <c r="Z66" s="11">
        <f t="shared" si="126"/>
        <v>0</v>
      </c>
      <c r="AA66" s="12"/>
      <c r="AB66" s="13"/>
      <c r="AC66" s="11">
        <f t="shared" si="127"/>
        <v>0</v>
      </c>
      <c r="AD66" s="12"/>
      <c r="AE66" s="13"/>
      <c r="AF66" s="11">
        <f t="shared" si="128"/>
        <v>0</v>
      </c>
      <c r="AG66" s="12"/>
      <c r="AH66" s="13"/>
      <c r="AI66" s="11">
        <f t="shared" si="129"/>
        <v>0</v>
      </c>
      <c r="AJ66" s="12"/>
      <c r="AK66" s="13"/>
      <c r="AL66" s="11">
        <f t="shared" si="130"/>
        <v>0</v>
      </c>
      <c r="AM66" s="12"/>
      <c r="AN66" s="13"/>
      <c r="AO66" s="11">
        <f t="shared" si="131"/>
        <v>0</v>
      </c>
      <c r="AP66" s="12"/>
      <c r="AQ66" s="13"/>
      <c r="AR66" s="11">
        <f t="shared" si="132"/>
        <v>0</v>
      </c>
      <c r="AS66" s="12"/>
      <c r="AT66" s="13"/>
      <c r="AU66" s="11">
        <f t="shared" si="133"/>
        <v>0</v>
      </c>
      <c r="AV66" s="12"/>
      <c r="AW66" s="13"/>
      <c r="AX66" s="11">
        <f t="shared" si="134"/>
        <v>0</v>
      </c>
      <c r="AY66" s="12"/>
      <c r="AZ66" s="3"/>
      <c r="BA66" s="55">
        <f>SUM(I61:I66,L61:L66,O61:O66,R61:R66,U61:U66,X61:X66,AA61:AA66,AD61:AD66,AG61:AG66,AJ61:AJ66,AM61:AM66,AP61:AP66,AS61:AS66)</f>
        <v>427472</v>
      </c>
    </row>
    <row r="67" spans="1:53">
      <c r="A67" s="435" t="s">
        <v>24</v>
      </c>
      <c r="B67" s="446" t="s">
        <v>20</v>
      </c>
      <c r="C67" s="446" t="s">
        <v>21</v>
      </c>
      <c r="D67" s="446" t="s">
        <v>212</v>
      </c>
      <c r="E67" s="446" t="s">
        <v>23</v>
      </c>
      <c r="F67" s="448" t="s">
        <v>25</v>
      </c>
      <c r="G67" s="433" t="s">
        <v>26</v>
      </c>
      <c r="H67" s="435" t="s">
        <v>27</v>
      </c>
      <c r="I67" s="437" t="s">
        <v>28</v>
      </c>
      <c r="J67" s="433" t="s">
        <v>26</v>
      </c>
      <c r="K67" s="435" t="s">
        <v>27</v>
      </c>
      <c r="L67" s="437" t="s">
        <v>28</v>
      </c>
      <c r="M67" s="433" t="s">
        <v>26</v>
      </c>
      <c r="N67" s="435" t="s">
        <v>27</v>
      </c>
      <c r="O67" s="437" t="s">
        <v>28</v>
      </c>
      <c r="P67" s="433" t="s">
        <v>26</v>
      </c>
      <c r="Q67" s="435" t="s">
        <v>27</v>
      </c>
      <c r="R67" s="437" t="s">
        <v>28</v>
      </c>
      <c r="S67" s="433" t="s">
        <v>26</v>
      </c>
      <c r="T67" s="435" t="s">
        <v>27</v>
      </c>
      <c r="U67" s="437" t="s">
        <v>28</v>
      </c>
      <c r="V67" s="433" t="s">
        <v>26</v>
      </c>
      <c r="W67" s="435" t="s">
        <v>27</v>
      </c>
      <c r="X67" s="437" t="s">
        <v>28</v>
      </c>
      <c r="Y67" s="433" t="s">
        <v>26</v>
      </c>
      <c r="Z67" s="435" t="s">
        <v>27</v>
      </c>
      <c r="AA67" s="437" t="s">
        <v>28</v>
      </c>
      <c r="AB67" s="433" t="s">
        <v>26</v>
      </c>
      <c r="AC67" s="435" t="s">
        <v>27</v>
      </c>
      <c r="AD67" s="437" t="s">
        <v>28</v>
      </c>
      <c r="AE67" s="433" t="s">
        <v>26</v>
      </c>
      <c r="AF67" s="435" t="s">
        <v>27</v>
      </c>
      <c r="AG67" s="437" t="s">
        <v>28</v>
      </c>
      <c r="AH67" s="433" t="s">
        <v>26</v>
      </c>
      <c r="AI67" s="435" t="s">
        <v>27</v>
      </c>
      <c r="AJ67" s="437" t="s">
        <v>28</v>
      </c>
      <c r="AK67" s="433" t="s">
        <v>26</v>
      </c>
      <c r="AL67" s="435" t="s">
        <v>27</v>
      </c>
      <c r="AM67" s="437" t="s">
        <v>28</v>
      </c>
      <c r="AN67" s="433" t="s">
        <v>26</v>
      </c>
      <c r="AO67" s="435" t="s">
        <v>27</v>
      </c>
      <c r="AP67" s="437" t="s">
        <v>28</v>
      </c>
      <c r="AQ67" s="433" t="s">
        <v>26</v>
      </c>
      <c r="AR67" s="435" t="s">
        <v>27</v>
      </c>
      <c r="AS67" s="437" t="s">
        <v>28</v>
      </c>
      <c r="AT67" s="433" t="s">
        <v>26</v>
      </c>
      <c r="AU67" s="435" t="s">
        <v>27</v>
      </c>
      <c r="AV67" s="437" t="s">
        <v>28</v>
      </c>
      <c r="AW67" s="433" t="s">
        <v>26</v>
      </c>
      <c r="AX67" s="435" t="s">
        <v>27</v>
      </c>
      <c r="AY67" s="437" t="s">
        <v>28</v>
      </c>
      <c r="AZ67" s="464" t="s">
        <v>26</v>
      </c>
      <c r="BA67" s="463" t="s">
        <v>29</v>
      </c>
    </row>
    <row r="68" spans="1:53" ht="15" customHeight="1">
      <c r="A68" s="608" t="s">
        <v>215</v>
      </c>
      <c r="B68" s="610" t="s">
        <v>612</v>
      </c>
      <c r="C68" s="612">
        <v>2539</v>
      </c>
      <c r="D68" s="624" t="s">
        <v>613</v>
      </c>
      <c r="E68" s="616" t="s">
        <v>614</v>
      </c>
      <c r="F68" s="44" t="s">
        <v>33</v>
      </c>
      <c r="G68" s="13"/>
      <c r="H68" s="9">
        <f t="shared" ref="H68:H73" si="135">G68-I68</f>
        <v>0</v>
      </c>
      <c r="I68" s="10"/>
      <c r="J68" s="13"/>
      <c r="K68" s="9">
        <f t="shared" ref="K68:K73" si="136">J68-L68</f>
        <v>0</v>
      </c>
      <c r="L68" s="10"/>
      <c r="M68" s="13"/>
      <c r="N68" s="9">
        <f t="shared" ref="N68:N73" si="137">M68-O68</f>
        <v>0</v>
      </c>
      <c r="O68" s="10"/>
      <c r="P68" s="13"/>
      <c r="Q68" s="9">
        <f t="shared" ref="Q68:Q73" si="138">P68-R68</f>
        <v>0</v>
      </c>
      <c r="R68" s="10"/>
      <c r="S68" s="13"/>
      <c r="T68" s="9">
        <f t="shared" ref="T68:T73" si="139">S68-U68</f>
        <v>0</v>
      </c>
      <c r="U68" s="10"/>
      <c r="V68" s="13"/>
      <c r="W68" s="9">
        <f t="shared" ref="W68:W73" si="140">V68-X68</f>
        <v>0</v>
      </c>
      <c r="X68" s="10"/>
      <c r="Y68" s="13"/>
      <c r="Z68" s="9">
        <f t="shared" ref="Z68:Z73" si="141">Y68-AA68</f>
        <v>0</v>
      </c>
      <c r="AA68" s="10"/>
      <c r="AB68" s="13"/>
      <c r="AC68" s="9">
        <f t="shared" ref="AC68:AC72" si="142">AB68-AD68</f>
        <v>0</v>
      </c>
      <c r="AD68" s="10"/>
      <c r="AE68" s="13"/>
      <c r="AF68" s="9">
        <f t="shared" ref="AF68:AF73" si="143">AE68-AG68</f>
        <v>0</v>
      </c>
      <c r="AG68" s="10"/>
      <c r="AH68" s="13"/>
      <c r="AI68" s="9">
        <f t="shared" ref="AI68:AI73" si="144">AH68-AJ68</f>
        <v>0</v>
      </c>
      <c r="AJ68" s="10"/>
      <c r="AK68" s="13"/>
      <c r="AL68" s="9">
        <f t="shared" ref="AL68:AL73" si="145">AK68-AM68</f>
        <v>0</v>
      </c>
      <c r="AM68" s="10"/>
      <c r="AN68" s="13"/>
      <c r="AO68" s="9">
        <f t="shared" ref="AO68:AO73" si="146">AN68-AP68</f>
        <v>0</v>
      </c>
      <c r="AP68" s="10"/>
      <c r="AQ68" s="13"/>
      <c r="AR68" s="9">
        <f t="shared" ref="AR68:AR73" si="147">AQ68-AS68</f>
        <v>0</v>
      </c>
      <c r="AS68" s="10"/>
      <c r="AT68" s="13"/>
      <c r="AU68" s="9">
        <f t="shared" ref="AU68:AU73" si="148">AT68-AV68</f>
        <v>0</v>
      </c>
      <c r="AV68" s="10"/>
      <c r="AW68" s="13"/>
      <c r="AX68" s="9">
        <f t="shared" ref="AX68:AX73" si="149">AW68-AY68</f>
        <v>0</v>
      </c>
      <c r="AY68" s="10"/>
      <c r="AZ68" s="21"/>
      <c r="BA68" s="4" t="s">
        <v>34</v>
      </c>
    </row>
    <row r="69" spans="1:53">
      <c r="A69" s="609"/>
      <c r="B69" s="611"/>
      <c r="C69" s="613"/>
      <c r="D69" s="625"/>
      <c r="E69" s="617"/>
      <c r="F69" s="45" t="s">
        <v>35</v>
      </c>
      <c r="G69" s="13"/>
      <c r="H69" s="11">
        <f t="shared" si="135"/>
        <v>0</v>
      </c>
      <c r="I69" s="12"/>
      <c r="J69" s="13"/>
      <c r="K69" s="11">
        <f t="shared" si="136"/>
        <v>0</v>
      </c>
      <c r="L69" s="12"/>
      <c r="M69" s="13"/>
      <c r="N69" s="11">
        <f t="shared" si="137"/>
        <v>0</v>
      </c>
      <c r="O69" s="12"/>
      <c r="P69" s="13"/>
      <c r="Q69" s="11">
        <f t="shared" si="138"/>
        <v>0</v>
      </c>
      <c r="R69" s="12"/>
      <c r="S69" s="13"/>
      <c r="T69" s="11">
        <f t="shared" si="139"/>
        <v>0</v>
      </c>
      <c r="U69" s="12"/>
      <c r="V69" s="13"/>
      <c r="W69" s="11">
        <f t="shared" si="140"/>
        <v>0</v>
      </c>
      <c r="X69" s="12"/>
      <c r="Y69" s="13"/>
      <c r="Z69" s="11">
        <f t="shared" si="141"/>
        <v>0</v>
      </c>
      <c r="AA69" s="12"/>
      <c r="AB69" s="13"/>
      <c r="AC69" s="11">
        <f t="shared" si="142"/>
        <v>0</v>
      </c>
      <c r="AD69" s="12"/>
      <c r="AE69" s="13"/>
      <c r="AF69" s="11">
        <f t="shared" si="143"/>
        <v>0</v>
      </c>
      <c r="AG69" s="12"/>
      <c r="AH69" s="13"/>
      <c r="AI69" s="11">
        <f t="shared" si="144"/>
        <v>0</v>
      </c>
      <c r="AJ69" s="12"/>
      <c r="AK69" s="13"/>
      <c r="AL69" s="11">
        <f t="shared" si="145"/>
        <v>0</v>
      </c>
      <c r="AM69" s="12"/>
      <c r="AN69" s="13"/>
      <c r="AO69" s="11">
        <f t="shared" si="146"/>
        <v>0</v>
      </c>
      <c r="AP69" s="12"/>
      <c r="AQ69" s="13"/>
      <c r="AR69" s="11">
        <f t="shared" si="147"/>
        <v>0</v>
      </c>
      <c r="AS69" s="12"/>
      <c r="AT69" s="13"/>
      <c r="AU69" s="11">
        <f t="shared" si="148"/>
        <v>0</v>
      </c>
      <c r="AV69" s="12"/>
      <c r="AW69" s="13"/>
      <c r="AX69" s="11">
        <f t="shared" si="149"/>
        <v>0</v>
      </c>
      <c r="AY69" s="12"/>
      <c r="AZ69" s="3"/>
      <c r="BA69" s="55">
        <f>SUM(G68:G73,J68:J73,M68:M73,P68:P73,S68:S73,V68:V73,Y68:Y73,AB68:AB73,AE68:AE73,AH68:AH73,AQ68:AQ73,AZ68:AZ73,AK68:AK73,AN68:AN73)</f>
        <v>5467889</v>
      </c>
    </row>
    <row r="70" spans="1:53">
      <c r="A70" s="609"/>
      <c r="B70" s="611"/>
      <c r="C70" s="613"/>
      <c r="D70" s="625"/>
      <c r="E70" s="617"/>
      <c r="F70" s="45" t="s">
        <v>36</v>
      </c>
      <c r="G70" s="13"/>
      <c r="H70" s="11">
        <f t="shared" si="135"/>
        <v>0</v>
      </c>
      <c r="I70" s="12"/>
      <c r="J70" s="13"/>
      <c r="K70" s="11">
        <f t="shared" si="136"/>
        <v>0</v>
      </c>
      <c r="L70" s="12"/>
      <c r="M70" s="13"/>
      <c r="N70" s="11">
        <f t="shared" si="137"/>
        <v>0</v>
      </c>
      <c r="O70" s="12"/>
      <c r="P70" s="13"/>
      <c r="Q70" s="11">
        <f t="shared" si="138"/>
        <v>0</v>
      </c>
      <c r="R70" s="12"/>
      <c r="S70" s="13"/>
      <c r="T70" s="11">
        <f t="shared" si="139"/>
        <v>0</v>
      </c>
      <c r="U70" s="12"/>
      <c r="V70" s="13">
        <v>185200</v>
      </c>
      <c r="W70" s="11">
        <f t="shared" si="140"/>
        <v>-5000</v>
      </c>
      <c r="X70" s="411">
        <v>190200</v>
      </c>
      <c r="Y70" s="13"/>
      <c r="Z70" s="11">
        <f t="shared" si="141"/>
        <v>0</v>
      </c>
      <c r="AA70" s="12"/>
      <c r="AB70" s="13"/>
      <c r="AC70" s="11">
        <f t="shared" si="142"/>
        <v>0</v>
      </c>
      <c r="AD70" s="12"/>
      <c r="AE70" s="140">
        <v>242689</v>
      </c>
      <c r="AF70" s="129">
        <f t="shared" si="143"/>
        <v>0</v>
      </c>
      <c r="AG70" s="130">
        <v>242689</v>
      </c>
      <c r="AH70" s="13"/>
      <c r="AI70" s="11">
        <f t="shared" si="144"/>
        <v>0</v>
      </c>
      <c r="AJ70" s="12"/>
      <c r="AK70" s="13"/>
      <c r="AL70" s="11">
        <f t="shared" si="145"/>
        <v>0</v>
      </c>
      <c r="AM70" s="12"/>
      <c r="AN70" s="13"/>
      <c r="AO70" s="11">
        <f t="shared" si="146"/>
        <v>0</v>
      </c>
      <c r="AP70" s="12"/>
      <c r="AQ70" s="13"/>
      <c r="AR70" s="11">
        <f t="shared" si="147"/>
        <v>0</v>
      </c>
      <c r="AS70" s="12"/>
      <c r="AT70" s="13"/>
      <c r="AU70" s="11">
        <f t="shared" si="148"/>
        <v>0</v>
      </c>
      <c r="AV70" s="12"/>
      <c r="AW70" s="13"/>
      <c r="AX70" s="11">
        <f t="shared" si="149"/>
        <v>0</v>
      </c>
      <c r="AY70" s="12"/>
      <c r="AZ70" s="3"/>
      <c r="BA70" s="7" t="s">
        <v>37</v>
      </c>
    </row>
    <row r="71" spans="1:53">
      <c r="A71" s="609"/>
      <c r="B71" s="611"/>
      <c r="C71" s="613"/>
      <c r="D71" s="625"/>
      <c r="E71" s="617"/>
      <c r="F71" s="45" t="s">
        <v>38</v>
      </c>
      <c r="G71" s="13"/>
      <c r="H71" s="11">
        <f t="shared" si="135"/>
        <v>0</v>
      </c>
      <c r="I71" s="12"/>
      <c r="J71" s="13"/>
      <c r="K71" s="11">
        <f t="shared" si="136"/>
        <v>0</v>
      </c>
      <c r="L71" s="12"/>
      <c r="M71" s="13"/>
      <c r="N71" s="11">
        <f t="shared" si="137"/>
        <v>0</v>
      </c>
      <c r="O71" s="12"/>
      <c r="P71" s="13"/>
      <c r="Q71" s="11">
        <f t="shared" si="138"/>
        <v>0</v>
      </c>
      <c r="R71" s="12"/>
      <c r="S71" s="13"/>
      <c r="T71" s="11">
        <f t="shared" si="139"/>
        <v>0</v>
      </c>
      <c r="U71" s="12"/>
      <c r="V71" s="13"/>
      <c r="W71" s="11">
        <f t="shared" si="140"/>
        <v>0</v>
      </c>
      <c r="X71" s="12"/>
      <c r="Y71" s="13"/>
      <c r="Z71" s="11">
        <f t="shared" si="141"/>
        <v>0</v>
      </c>
      <c r="AA71" s="12"/>
      <c r="AB71" s="13"/>
      <c r="AC71" s="11">
        <f t="shared" si="142"/>
        <v>0</v>
      </c>
      <c r="AD71" s="12"/>
      <c r="AE71" s="13"/>
      <c r="AF71" s="11">
        <f t="shared" si="143"/>
        <v>0</v>
      </c>
      <c r="AG71" s="12"/>
      <c r="AH71" s="13"/>
      <c r="AI71" s="11">
        <f t="shared" si="144"/>
        <v>0</v>
      </c>
      <c r="AJ71" s="12"/>
      <c r="AK71" s="13"/>
      <c r="AL71" s="11">
        <f t="shared" si="145"/>
        <v>0</v>
      </c>
      <c r="AM71" s="12"/>
      <c r="AN71" s="13"/>
      <c r="AO71" s="11">
        <f t="shared" si="146"/>
        <v>0</v>
      </c>
      <c r="AP71" s="12"/>
      <c r="AQ71" s="13"/>
      <c r="AR71" s="11">
        <f t="shared" si="147"/>
        <v>0</v>
      </c>
      <c r="AS71" s="12"/>
      <c r="AT71" s="13"/>
      <c r="AU71" s="11">
        <f t="shared" si="148"/>
        <v>0</v>
      </c>
      <c r="AV71" s="12"/>
      <c r="AW71" s="13"/>
      <c r="AX71" s="11">
        <f t="shared" si="149"/>
        <v>0</v>
      </c>
      <c r="AY71" s="12"/>
      <c r="AZ71" s="3"/>
      <c r="BA71" s="55">
        <f>SUM(H68:H73,K68:K73,N68:N73,Q68:Q73,T68:T73,W68:W73,Z68:Z73,AC68:AC73,Z68:Z73,AF68:AF73,AI68:AI73,AR68:AR73,AL68:AL73,AO68:AO73)</f>
        <v>5035000</v>
      </c>
    </row>
    <row r="72" spans="1:53">
      <c r="A72" s="609"/>
      <c r="B72" s="611"/>
      <c r="C72" s="613"/>
      <c r="D72" s="625"/>
      <c r="E72" s="617"/>
      <c r="F72" s="45" t="s">
        <v>39</v>
      </c>
      <c r="G72" s="13"/>
      <c r="H72" s="11">
        <f t="shared" si="135"/>
        <v>0</v>
      </c>
      <c r="I72" s="12"/>
      <c r="J72" s="13"/>
      <c r="K72" s="11">
        <f t="shared" si="136"/>
        <v>0</v>
      </c>
      <c r="L72" s="12"/>
      <c r="M72" s="13"/>
      <c r="N72" s="11">
        <f t="shared" si="137"/>
        <v>0</v>
      </c>
      <c r="O72" s="12"/>
      <c r="P72" s="13"/>
      <c r="Q72" s="11">
        <f t="shared" si="138"/>
        <v>0</v>
      </c>
      <c r="R72" s="12"/>
      <c r="S72" s="13"/>
      <c r="T72" s="11">
        <f t="shared" si="139"/>
        <v>0</v>
      </c>
      <c r="U72" s="12"/>
      <c r="V72" s="13"/>
      <c r="W72" s="11">
        <f t="shared" si="140"/>
        <v>0</v>
      </c>
      <c r="X72" s="12"/>
      <c r="Y72" s="13"/>
      <c r="Z72" s="11">
        <f t="shared" si="141"/>
        <v>0</v>
      </c>
      <c r="AA72" s="12"/>
      <c r="AB72" s="13"/>
      <c r="AC72" s="11">
        <f t="shared" si="142"/>
        <v>0</v>
      </c>
      <c r="AD72" s="12"/>
      <c r="AE72" s="13"/>
      <c r="AF72" s="11">
        <f t="shared" si="143"/>
        <v>0</v>
      </c>
      <c r="AG72" s="12"/>
      <c r="AH72" s="13"/>
      <c r="AI72" s="11">
        <f t="shared" si="144"/>
        <v>0</v>
      </c>
      <c r="AJ72" s="12"/>
      <c r="AK72" s="13"/>
      <c r="AL72" s="11">
        <f t="shared" si="145"/>
        <v>0</v>
      </c>
      <c r="AM72" s="12"/>
      <c r="AN72" s="13"/>
      <c r="AO72" s="11">
        <f t="shared" si="146"/>
        <v>0</v>
      </c>
      <c r="AP72" s="12"/>
      <c r="AQ72" s="13"/>
      <c r="AR72" s="11">
        <f t="shared" si="147"/>
        <v>0</v>
      </c>
      <c r="AS72" s="12"/>
      <c r="AT72" s="13"/>
      <c r="AU72" s="11">
        <f t="shared" si="148"/>
        <v>0</v>
      </c>
      <c r="AV72" s="12"/>
      <c r="AW72" s="13"/>
      <c r="AX72" s="11">
        <f t="shared" si="149"/>
        <v>0</v>
      </c>
      <c r="AY72" s="12"/>
      <c r="AZ72" s="3"/>
      <c r="BA72" s="7" t="s">
        <v>40</v>
      </c>
    </row>
    <row r="73" spans="1:53">
      <c r="A73" s="609"/>
      <c r="B73" s="611"/>
      <c r="C73" s="613"/>
      <c r="D73" s="625"/>
      <c r="E73" s="617"/>
      <c r="F73" s="45" t="s">
        <v>42</v>
      </c>
      <c r="G73" s="13"/>
      <c r="H73" s="11">
        <f t="shared" si="135"/>
        <v>0</v>
      </c>
      <c r="I73" s="12"/>
      <c r="J73" s="13"/>
      <c r="K73" s="11">
        <f t="shared" si="136"/>
        <v>0</v>
      </c>
      <c r="L73" s="12"/>
      <c r="M73" s="13"/>
      <c r="N73" s="11">
        <f t="shared" si="137"/>
        <v>0</v>
      </c>
      <c r="O73" s="12"/>
      <c r="P73" s="13"/>
      <c r="Q73" s="11">
        <f t="shared" si="138"/>
        <v>0</v>
      </c>
      <c r="R73" s="12"/>
      <c r="S73" s="13"/>
      <c r="T73" s="11">
        <f t="shared" si="139"/>
        <v>0</v>
      </c>
      <c r="U73" s="12"/>
      <c r="V73" s="13"/>
      <c r="W73" s="11">
        <f t="shared" si="140"/>
        <v>0</v>
      </c>
      <c r="X73" s="12"/>
      <c r="Y73" s="13"/>
      <c r="Z73" s="11">
        <f t="shared" si="141"/>
        <v>0</v>
      </c>
      <c r="AA73" s="12"/>
      <c r="AB73" s="140"/>
      <c r="AC73" s="11"/>
      <c r="AD73" s="12"/>
      <c r="AE73" s="13"/>
      <c r="AF73" s="11">
        <f t="shared" si="143"/>
        <v>0</v>
      </c>
      <c r="AG73" s="12"/>
      <c r="AH73" s="140"/>
      <c r="AI73" s="129">
        <f t="shared" si="144"/>
        <v>0</v>
      </c>
      <c r="AJ73" s="12"/>
      <c r="AK73" s="140"/>
      <c r="AL73" s="129">
        <f t="shared" si="145"/>
        <v>0</v>
      </c>
      <c r="AM73" s="130"/>
      <c r="AN73" s="140">
        <v>5040000</v>
      </c>
      <c r="AO73" s="129">
        <f t="shared" si="146"/>
        <v>5040000</v>
      </c>
      <c r="AP73" s="130"/>
      <c r="AQ73" s="13"/>
      <c r="AR73" s="11">
        <f t="shared" si="147"/>
        <v>0</v>
      </c>
      <c r="AS73" s="12"/>
      <c r="AT73" s="13"/>
      <c r="AU73" s="11">
        <f t="shared" si="148"/>
        <v>0</v>
      </c>
      <c r="AV73" s="12"/>
      <c r="AW73" s="13"/>
      <c r="AX73" s="11">
        <f t="shared" si="149"/>
        <v>0</v>
      </c>
      <c r="AY73" s="12"/>
      <c r="AZ73" s="3"/>
      <c r="BA73" s="55">
        <f>SUM(I68:I73,L68:L73,O68:O73,R68:R73,U68:U73,X68:X73,AA68:AA73,AD68:AD73,AG68:AG73,AJ68:AJ73,AS68:AS73,AM68:AM73,AP68:AP73)</f>
        <v>432889</v>
      </c>
    </row>
    <row r="74" spans="1:53">
      <c r="A74" s="435" t="s">
        <v>24</v>
      </c>
      <c r="B74" s="446" t="s">
        <v>20</v>
      </c>
      <c r="C74" s="446" t="s">
        <v>21</v>
      </c>
      <c r="D74" s="446" t="s">
        <v>212</v>
      </c>
      <c r="E74" s="446" t="s">
        <v>23</v>
      </c>
      <c r="F74" s="448" t="s">
        <v>25</v>
      </c>
      <c r="G74" s="433" t="s">
        <v>26</v>
      </c>
      <c r="H74" s="435" t="s">
        <v>27</v>
      </c>
      <c r="I74" s="437" t="s">
        <v>28</v>
      </c>
      <c r="J74" s="433" t="s">
        <v>26</v>
      </c>
      <c r="K74" s="435" t="s">
        <v>27</v>
      </c>
      <c r="L74" s="437" t="s">
        <v>28</v>
      </c>
      <c r="M74" s="433" t="s">
        <v>26</v>
      </c>
      <c r="N74" s="435" t="s">
        <v>27</v>
      </c>
      <c r="O74" s="437" t="s">
        <v>28</v>
      </c>
      <c r="P74" s="433" t="s">
        <v>26</v>
      </c>
      <c r="Q74" s="435" t="s">
        <v>27</v>
      </c>
      <c r="R74" s="437" t="s">
        <v>28</v>
      </c>
      <c r="S74" s="433" t="s">
        <v>26</v>
      </c>
      <c r="T74" s="435" t="s">
        <v>27</v>
      </c>
      <c r="U74" s="437" t="s">
        <v>28</v>
      </c>
      <c r="V74" s="433" t="s">
        <v>26</v>
      </c>
      <c r="W74" s="435" t="s">
        <v>27</v>
      </c>
      <c r="X74" s="437" t="s">
        <v>28</v>
      </c>
      <c r="Y74" s="433" t="s">
        <v>26</v>
      </c>
      <c r="Z74" s="435" t="s">
        <v>27</v>
      </c>
      <c r="AA74" s="437" t="s">
        <v>28</v>
      </c>
      <c r="AB74" s="433" t="s">
        <v>26</v>
      </c>
      <c r="AC74" s="435" t="s">
        <v>27</v>
      </c>
      <c r="AD74" s="437" t="s">
        <v>28</v>
      </c>
      <c r="AE74" s="433" t="s">
        <v>26</v>
      </c>
      <c r="AF74" s="435" t="s">
        <v>27</v>
      </c>
      <c r="AG74" s="437" t="s">
        <v>28</v>
      </c>
      <c r="AH74" s="433" t="s">
        <v>26</v>
      </c>
      <c r="AI74" s="435" t="s">
        <v>27</v>
      </c>
      <c r="AJ74" s="437" t="s">
        <v>28</v>
      </c>
      <c r="AK74" s="433" t="s">
        <v>26</v>
      </c>
      <c r="AL74" s="435" t="s">
        <v>27</v>
      </c>
      <c r="AM74" s="437" t="s">
        <v>28</v>
      </c>
      <c r="AN74" s="433" t="s">
        <v>26</v>
      </c>
      <c r="AO74" s="435" t="s">
        <v>27</v>
      </c>
      <c r="AP74" s="437" t="s">
        <v>28</v>
      </c>
      <c r="AQ74" s="433" t="s">
        <v>26</v>
      </c>
      <c r="AR74" s="435" t="s">
        <v>27</v>
      </c>
      <c r="AS74" s="437" t="s">
        <v>28</v>
      </c>
      <c r="AT74" s="433" t="s">
        <v>26</v>
      </c>
      <c r="AU74" s="435" t="s">
        <v>27</v>
      </c>
      <c r="AV74" s="437" t="s">
        <v>28</v>
      </c>
      <c r="AW74" s="433" t="s">
        <v>26</v>
      </c>
      <c r="AX74" s="435" t="s">
        <v>27</v>
      </c>
      <c r="AY74" s="437" t="s">
        <v>28</v>
      </c>
      <c r="AZ74" s="464" t="s">
        <v>26</v>
      </c>
      <c r="BA74" s="463" t="s">
        <v>29</v>
      </c>
    </row>
    <row r="75" spans="1:53" ht="15" customHeight="1">
      <c r="A75" s="608" t="s">
        <v>215</v>
      </c>
      <c r="B75" s="610" t="s">
        <v>615</v>
      </c>
      <c r="C75" s="612">
        <v>2898</v>
      </c>
      <c r="D75" s="614" t="s">
        <v>616</v>
      </c>
      <c r="E75" s="616" t="s">
        <v>617</v>
      </c>
      <c r="F75" s="44" t="s">
        <v>33</v>
      </c>
      <c r="G75" s="13"/>
      <c r="H75" s="9">
        <f t="shared" ref="H75:H80" si="150">G75-I75</f>
        <v>0</v>
      </c>
      <c r="I75" s="10"/>
      <c r="J75" s="13"/>
      <c r="K75" s="9">
        <f t="shared" ref="K75:K80" si="151">J75-L75</f>
        <v>0</v>
      </c>
      <c r="L75" s="10"/>
      <c r="M75" s="13"/>
      <c r="N75" s="9">
        <f t="shared" ref="N75:N80" si="152">M75-O75</f>
        <v>0</v>
      </c>
      <c r="O75" s="10"/>
      <c r="P75" s="13"/>
      <c r="Q75" s="9">
        <f t="shared" ref="Q75:Q80" si="153">P75-R75</f>
        <v>0</v>
      </c>
      <c r="R75" s="10"/>
      <c r="S75" s="13"/>
      <c r="T75" s="9">
        <f t="shared" ref="T75:T80" si="154">S75-U75</f>
        <v>0</v>
      </c>
      <c r="U75" s="10"/>
      <c r="V75" s="13"/>
      <c r="W75" s="9">
        <f t="shared" ref="W75:W80" si="155">V75-X75</f>
        <v>0</v>
      </c>
      <c r="X75" s="10"/>
      <c r="Y75" s="13"/>
      <c r="Z75" s="9">
        <f t="shared" ref="Z75:Z80" si="156">Y75-AA75</f>
        <v>0</v>
      </c>
      <c r="AA75" s="10"/>
      <c r="AB75" s="13"/>
      <c r="AC75" s="9">
        <f t="shared" ref="AC75:AC80" si="157">AB75-AD75</f>
        <v>0</v>
      </c>
      <c r="AD75" s="10"/>
      <c r="AE75" s="13"/>
      <c r="AF75" s="9">
        <f t="shared" ref="AF75:AF80" si="158">AE75-AG75</f>
        <v>0</v>
      </c>
      <c r="AG75" s="10"/>
      <c r="AH75" s="13"/>
      <c r="AI75" s="9">
        <f t="shared" ref="AI75:AI80" si="159">AH75-AJ75</f>
        <v>0</v>
      </c>
      <c r="AJ75" s="10"/>
      <c r="AK75" s="13"/>
      <c r="AL75" s="9">
        <f t="shared" ref="AL75:AL80" si="160">AK75-AM75</f>
        <v>0</v>
      </c>
      <c r="AM75" s="10"/>
      <c r="AN75" s="13"/>
      <c r="AO75" s="9">
        <f t="shared" ref="AO75:AO80" si="161">AN75-AP75</f>
        <v>0</v>
      </c>
      <c r="AP75" s="10"/>
      <c r="AQ75" s="13"/>
      <c r="AR75" s="9">
        <f t="shared" ref="AR75:AR80" si="162">AQ75-AS75</f>
        <v>0</v>
      </c>
      <c r="AS75" s="10"/>
      <c r="AT75" s="13"/>
      <c r="AU75" s="9">
        <f t="shared" ref="AU75:AU80" si="163">AT75-AV75</f>
        <v>0</v>
      </c>
      <c r="AV75" s="10"/>
      <c r="AW75" s="13"/>
      <c r="AX75" s="9">
        <f t="shared" ref="AX75:AX80" si="164">AW75-AY75</f>
        <v>0</v>
      </c>
      <c r="AY75" s="10"/>
      <c r="AZ75" s="14"/>
      <c r="BA75" s="4" t="s">
        <v>34</v>
      </c>
    </row>
    <row r="76" spans="1:53">
      <c r="A76" s="609"/>
      <c r="B76" s="611"/>
      <c r="C76" s="613"/>
      <c r="D76" s="615"/>
      <c r="E76" s="617"/>
      <c r="F76" s="45" t="s">
        <v>35</v>
      </c>
      <c r="G76" s="13"/>
      <c r="H76" s="11">
        <f t="shared" si="150"/>
        <v>0</v>
      </c>
      <c r="I76" s="12"/>
      <c r="J76" s="13"/>
      <c r="K76" s="11">
        <f t="shared" si="151"/>
        <v>0</v>
      </c>
      <c r="L76" s="12"/>
      <c r="M76" s="13"/>
      <c r="N76" s="11">
        <f t="shared" si="152"/>
        <v>0</v>
      </c>
      <c r="O76" s="12"/>
      <c r="P76" s="13"/>
      <c r="Q76" s="11">
        <f t="shared" si="153"/>
        <v>0</v>
      </c>
      <c r="R76" s="12"/>
      <c r="S76" s="13"/>
      <c r="T76" s="11">
        <f t="shared" si="154"/>
        <v>0</v>
      </c>
      <c r="U76" s="12"/>
      <c r="V76" s="13"/>
      <c r="W76" s="11">
        <f t="shared" si="155"/>
        <v>0</v>
      </c>
      <c r="X76" s="12"/>
      <c r="Y76" s="13"/>
      <c r="Z76" s="11">
        <f t="shared" si="156"/>
        <v>0</v>
      </c>
      <c r="AA76" s="12"/>
      <c r="AB76" s="13"/>
      <c r="AC76" s="11">
        <f t="shared" si="157"/>
        <v>0</v>
      </c>
      <c r="AD76" s="12"/>
      <c r="AE76" s="13"/>
      <c r="AF76" s="11">
        <f t="shared" si="158"/>
        <v>0</v>
      </c>
      <c r="AG76" s="12"/>
      <c r="AH76" s="13"/>
      <c r="AI76" s="11">
        <f t="shared" si="159"/>
        <v>0</v>
      </c>
      <c r="AJ76" s="12"/>
      <c r="AK76" s="13"/>
      <c r="AL76" s="11">
        <f t="shared" si="160"/>
        <v>0</v>
      </c>
      <c r="AM76" s="12"/>
      <c r="AN76" s="13"/>
      <c r="AO76" s="11">
        <f t="shared" si="161"/>
        <v>0</v>
      </c>
      <c r="AP76" s="12"/>
      <c r="AQ76" s="13"/>
      <c r="AR76" s="11">
        <f t="shared" si="162"/>
        <v>0</v>
      </c>
      <c r="AS76" s="12"/>
      <c r="AT76" s="13"/>
      <c r="AU76" s="11">
        <f t="shared" si="163"/>
        <v>0</v>
      </c>
      <c r="AV76" s="12"/>
      <c r="AW76" s="13"/>
      <c r="AX76" s="11">
        <f t="shared" si="164"/>
        <v>0</v>
      </c>
      <c r="AY76" s="12"/>
      <c r="AZ76" s="14"/>
      <c r="BA76" s="55">
        <f>SUM(G75:G80,J75:J80,M75:M80,P75:P80,S75:S80,V75:V80,Y75:Y80,AB75:AB80,AE75:AE80,AH75:AH80,AQ75:AQ80,AZ75:AZ80,AK75:AK80,AN75:AN80)</f>
        <v>746000</v>
      </c>
    </row>
    <row r="77" spans="1:53">
      <c r="A77" s="609"/>
      <c r="B77" s="611"/>
      <c r="C77" s="613"/>
      <c r="D77" s="615"/>
      <c r="E77" s="617"/>
      <c r="F77" s="45" t="s">
        <v>36</v>
      </c>
      <c r="G77" s="13"/>
      <c r="H77" s="11">
        <f t="shared" si="150"/>
        <v>0</v>
      </c>
      <c r="I77" s="12"/>
      <c r="J77" s="13"/>
      <c r="K77" s="11">
        <f t="shared" si="151"/>
        <v>0</v>
      </c>
      <c r="L77" s="12"/>
      <c r="M77" s="13"/>
      <c r="N77" s="11">
        <f t="shared" si="152"/>
        <v>0</v>
      </c>
      <c r="O77" s="12"/>
      <c r="P77" s="13"/>
      <c r="Q77" s="11">
        <f t="shared" si="153"/>
        <v>0</v>
      </c>
      <c r="R77" s="12"/>
      <c r="S77" s="13">
        <v>135000</v>
      </c>
      <c r="T77" s="11">
        <f t="shared" si="154"/>
        <v>0</v>
      </c>
      <c r="U77" s="12">
        <v>135000</v>
      </c>
      <c r="V77" s="13"/>
      <c r="W77" s="11">
        <f t="shared" si="155"/>
        <v>0</v>
      </c>
      <c r="X77" s="12"/>
      <c r="Y77" s="13"/>
      <c r="Z77" s="11">
        <f t="shared" si="156"/>
        <v>0</v>
      </c>
      <c r="AA77" s="12"/>
      <c r="AB77" s="13"/>
      <c r="AC77" s="11">
        <f t="shared" si="157"/>
        <v>0</v>
      </c>
      <c r="AD77" s="12"/>
      <c r="AE77" s="13"/>
      <c r="AF77" s="11">
        <f t="shared" si="158"/>
        <v>0</v>
      </c>
      <c r="AG77" s="12"/>
      <c r="AH77" s="13"/>
      <c r="AI77" s="11">
        <f t="shared" si="159"/>
        <v>0</v>
      </c>
      <c r="AJ77" s="12"/>
      <c r="AK77" s="13"/>
      <c r="AL77" s="11">
        <f t="shared" si="160"/>
        <v>0</v>
      </c>
      <c r="AM77" s="12"/>
      <c r="AN77" s="13"/>
      <c r="AO77" s="11">
        <f t="shared" si="161"/>
        <v>0</v>
      </c>
      <c r="AP77" s="12"/>
      <c r="AQ77" s="13"/>
      <c r="AR77" s="11">
        <f t="shared" si="162"/>
        <v>0</v>
      </c>
      <c r="AS77" s="12"/>
      <c r="AT77" s="13"/>
      <c r="AU77" s="11">
        <f t="shared" si="163"/>
        <v>0</v>
      </c>
      <c r="AV77" s="12"/>
      <c r="AW77" s="13"/>
      <c r="AX77" s="11">
        <f t="shared" si="164"/>
        <v>0</v>
      </c>
      <c r="AY77" s="12"/>
      <c r="AZ77" s="14"/>
      <c r="BA77" s="7" t="s">
        <v>37</v>
      </c>
    </row>
    <row r="78" spans="1:53">
      <c r="A78" s="609"/>
      <c r="B78" s="611"/>
      <c r="C78" s="613"/>
      <c r="D78" s="615"/>
      <c r="E78" s="617"/>
      <c r="F78" s="45" t="s">
        <v>38</v>
      </c>
      <c r="G78" s="13"/>
      <c r="H78" s="11">
        <f t="shared" si="150"/>
        <v>0</v>
      </c>
      <c r="I78" s="12"/>
      <c r="J78" s="13"/>
      <c r="K78" s="11">
        <f t="shared" si="151"/>
        <v>0</v>
      </c>
      <c r="L78" s="12"/>
      <c r="M78" s="13"/>
      <c r="N78" s="11">
        <f t="shared" si="152"/>
        <v>0</v>
      </c>
      <c r="O78" s="12"/>
      <c r="P78" s="13"/>
      <c r="Q78" s="11">
        <f t="shared" si="153"/>
        <v>0</v>
      </c>
      <c r="R78" s="12"/>
      <c r="S78" s="13"/>
      <c r="T78" s="11">
        <f t="shared" si="154"/>
        <v>0</v>
      </c>
      <c r="U78" s="12"/>
      <c r="V78" s="13"/>
      <c r="W78" s="11">
        <f t="shared" si="155"/>
        <v>0</v>
      </c>
      <c r="X78" s="12"/>
      <c r="Y78" s="13"/>
      <c r="Z78" s="11">
        <f t="shared" si="156"/>
        <v>0</v>
      </c>
      <c r="AA78" s="12"/>
      <c r="AB78" s="13"/>
      <c r="AC78" s="11">
        <f t="shared" si="157"/>
        <v>0</v>
      </c>
      <c r="AD78" s="12"/>
      <c r="AE78" s="13"/>
      <c r="AF78" s="11">
        <f t="shared" si="158"/>
        <v>0</v>
      </c>
      <c r="AG78" s="12"/>
      <c r="AH78" s="13"/>
      <c r="AI78" s="11">
        <f t="shared" si="159"/>
        <v>0</v>
      </c>
      <c r="AJ78" s="12"/>
      <c r="AK78" s="13"/>
      <c r="AL78" s="11">
        <f t="shared" si="160"/>
        <v>0</v>
      </c>
      <c r="AM78" s="12"/>
      <c r="AN78" s="13"/>
      <c r="AO78" s="11">
        <f t="shared" si="161"/>
        <v>0</v>
      </c>
      <c r="AP78" s="12"/>
      <c r="AQ78" s="13"/>
      <c r="AR78" s="11">
        <f t="shared" si="162"/>
        <v>0</v>
      </c>
      <c r="AS78" s="12"/>
      <c r="AT78" s="13"/>
      <c r="AU78" s="11">
        <f t="shared" si="163"/>
        <v>0</v>
      </c>
      <c r="AV78" s="12"/>
      <c r="AW78" s="13"/>
      <c r="AX78" s="11">
        <f t="shared" si="164"/>
        <v>0</v>
      </c>
      <c r="AY78" s="12"/>
      <c r="AZ78" s="14"/>
      <c r="BA78" s="55">
        <f>SUM(H75:H80,K75:K80,N75:N80,Q75:Q80,T75:T80,W75:W80,Z75:Z80,AC75:AC80,Z75:Z80,AF75:AF80,AI75:AI80,AR75:AR80,AL75:AL80,AO75:AO80)</f>
        <v>0</v>
      </c>
    </row>
    <row r="79" spans="1:53">
      <c r="A79" s="609"/>
      <c r="B79" s="611"/>
      <c r="C79" s="613"/>
      <c r="D79" s="615"/>
      <c r="E79" s="617"/>
      <c r="F79" s="45" t="s">
        <v>39</v>
      </c>
      <c r="G79" s="13"/>
      <c r="H79" s="11">
        <f t="shared" si="150"/>
        <v>0</v>
      </c>
      <c r="I79" s="12"/>
      <c r="J79" s="13"/>
      <c r="K79" s="11">
        <f t="shared" si="151"/>
        <v>0</v>
      </c>
      <c r="L79" s="12"/>
      <c r="M79" s="13"/>
      <c r="N79" s="11">
        <f t="shared" si="152"/>
        <v>0</v>
      </c>
      <c r="O79" s="12"/>
      <c r="P79" s="13"/>
      <c r="Q79" s="11">
        <f t="shared" si="153"/>
        <v>0</v>
      </c>
      <c r="R79" s="12"/>
      <c r="S79" s="13"/>
      <c r="T79" s="11">
        <f t="shared" si="154"/>
        <v>0</v>
      </c>
      <c r="U79" s="12"/>
      <c r="V79" s="13"/>
      <c r="W79" s="11">
        <f t="shared" si="155"/>
        <v>0</v>
      </c>
      <c r="X79" s="12"/>
      <c r="Y79" s="13"/>
      <c r="Z79" s="11">
        <f t="shared" si="156"/>
        <v>0</v>
      </c>
      <c r="AA79" s="12"/>
      <c r="AB79" s="13"/>
      <c r="AC79" s="11">
        <f t="shared" si="157"/>
        <v>0</v>
      </c>
      <c r="AD79" s="12"/>
      <c r="AE79" s="13"/>
      <c r="AF79" s="11">
        <f t="shared" si="158"/>
        <v>0</v>
      </c>
      <c r="AG79" s="12"/>
      <c r="AH79" s="13"/>
      <c r="AI79" s="11">
        <f t="shared" si="159"/>
        <v>0</v>
      </c>
      <c r="AJ79" s="12"/>
      <c r="AK79" s="13"/>
      <c r="AL79" s="11">
        <f t="shared" si="160"/>
        <v>0</v>
      </c>
      <c r="AM79" s="12"/>
      <c r="AN79" s="13"/>
      <c r="AO79" s="11">
        <f t="shared" si="161"/>
        <v>0</v>
      </c>
      <c r="AP79" s="12"/>
      <c r="AQ79" s="13"/>
      <c r="AR79" s="11">
        <f t="shared" si="162"/>
        <v>0</v>
      </c>
      <c r="AS79" s="12"/>
      <c r="AT79" s="13"/>
      <c r="AU79" s="11">
        <f t="shared" si="163"/>
        <v>0</v>
      </c>
      <c r="AV79" s="12"/>
      <c r="AW79" s="13"/>
      <c r="AX79" s="11">
        <f t="shared" si="164"/>
        <v>0</v>
      </c>
      <c r="AY79" s="12"/>
      <c r="AZ79" s="14"/>
      <c r="BA79" s="7" t="s">
        <v>40</v>
      </c>
    </row>
    <row r="80" spans="1:53">
      <c r="A80" s="609"/>
      <c r="B80" s="611"/>
      <c r="C80" s="613"/>
      <c r="D80" s="615"/>
      <c r="E80" s="617"/>
      <c r="F80" s="45" t="s">
        <v>42</v>
      </c>
      <c r="G80" s="13"/>
      <c r="H80" s="11">
        <f t="shared" si="150"/>
        <v>0</v>
      </c>
      <c r="I80" s="12"/>
      <c r="J80" s="13"/>
      <c r="K80" s="11">
        <f t="shared" si="151"/>
        <v>0</v>
      </c>
      <c r="L80" s="12"/>
      <c r="M80" s="13"/>
      <c r="N80" s="11">
        <f t="shared" si="152"/>
        <v>0</v>
      </c>
      <c r="O80" s="12"/>
      <c r="P80" s="13"/>
      <c r="Q80" s="11">
        <f t="shared" si="153"/>
        <v>0</v>
      </c>
      <c r="R80" s="12"/>
      <c r="S80" s="13"/>
      <c r="T80" s="11">
        <f t="shared" si="154"/>
        <v>0</v>
      </c>
      <c r="U80" s="12"/>
      <c r="V80" s="13"/>
      <c r="W80" s="11">
        <f t="shared" si="155"/>
        <v>0</v>
      </c>
      <c r="X80" s="12"/>
      <c r="Y80" s="140">
        <v>611000</v>
      </c>
      <c r="Z80" s="11">
        <f t="shared" si="156"/>
        <v>0</v>
      </c>
      <c r="AA80" s="12">
        <v>611000</v>
      </c>
      <c r="AB80" s="140"/>
      <c r="AC80" s="129">
        <f t="shared" si="157"/>
        <v>0</v>
      </c>
      <c r="AD80" s="12"/>
      <c r="AE80" s="13"/>
      <c r="AF80" s="11">
        <f t="shared" si="158"/>
        <v>0</v>
      </c>
      <c r="AG80" s="12"/>
      <c r="AH80" s="13"/>
      <c r="AI80" s="11">
        <f t="shared" si="159"/>
        <v>0</v>
      </c>
      <c r="AJ80" s="12"/>
      <c r="AK80" s="13"/>
      <c r="AL80" s="11">
        <f t="shared" si="160"/>
        <v>0</v>
      </c>
      <c r="AM80" s="12"/>
      <c r="AN80" s="13"/>
      <c r="AO80" s="11">
        <f t="shared" si="161"/>
        <v>0</v>
      </c>
      <c r="AP80" s="12"/>
      <c r="AQ80" s="13"/>
      <c r="AR80" s="11">
        <f t="shared" si="162"/>
        <v>0</v>
      </c>
      <c r="AS80" s="12"/>
      <c r="AT80" s="13"/>
      <c r="AU80" s="11">
        <f t="shared" si="163"/>
        <v>0</v>
      </c>
      <c r="AV80" s="12"/>
      <c r="AW80" s="13"/>
      <c r="AX80" s="11">
        <f t="shared" si="164"/>
        <v>0</v>
      </c>
      <c r="AY80" s="12"/>
      <c r="AZ80" s="14"/>
      <c r="BA80" s="55">
        <f>SUM(I75:I80,L75:L80,O75:O80,R75:R80,U75:U80,X75:X80,AA75:AA80,AD75:AD80,AG75:AG80,AJ75:AJ80,AS75:AS80,AM75:AM80,AP75:AP80)</f>
        <v>746000</v>
      </c>
    </row>
    <row r="81" spans="1:53">
      <c r="A81" s="435" t="s">
        <v>24</v>
      </c>
      <c r="B81" s="446" t="s">
        <v>20</v>
      </c>
      <c r="C81" s="446" t="s">
        <v>21</v>
      </c>
      <c r="D81" s="446" t="s">
        <v>212</v>
      </c>
      <c r="E81" s="446" t="s">
        <v>23</v>
      </c>
      <c r="F81" s="448" t="s">
        <v>25</v>
      </c>
      <c r="G81" s="433" t="s">
        <v>26</v>
      </c>
      <c r="H81" s="435" t="s">
        <v>27</v>
      </c>
      <c r="I81" s="437" t="s">
        <v>28</v>
      </c>
      <c r="J81" s="433" t="s">
        <v>26</v>
      </c>
      <c r="K81" s="435" t="s">
        <v>27</v>
      </c>
      <c r="L81" s="437" t="s">
        <v>28</v>
      </c>
      <c r="M81" s="433" t="s">
        <v>26</v>
      </c>
      <c r="N81" s="435" t="s">
        <v>27</v>
      </c>
      <c r="O81" s="437" t="s">
        <v>28</v>
      </c>
      <c r="P81" s="433" t="s">
        <v>26</v>
      </c>
      <c r="Q81" s="435" t="s">
        <v>27</v>
      </c>
      <c r="R81" s="437" t="s">
        <v>28</v>
      </c>
      <c r="S81" s="433" t="s">
        <v>26</v>
      </c>
      <c r="T81" s="435" t="s">
        <v>27</v>
      </c>
      <c r="U81" s="437" t="s">
        <v>28</v>
      </c>
      <c r="V81" s="433" t="s">
        <v>26</v>
      </c>
      <c r="W81" s="435" t="s">
        <v>27</v>
      </c>
      <c r="X81" s="437" t="s">
        <v>28</v>
      </c>
      <c r="Y81" s="433" t="s">
        <v>26</v>
      </c>
      <c r="Z81" s="435" t="s">
        <v>27</v>
      </c>
      <c r="AA81" s="437" t="s">
        <v>28</v>
      </c>
      <c r="AB81" s="433" t="s">
        <v>26</v>
      </c>
      <c r="AC81" s="435" t="s">
        <v>27</v>
      </c>
      <c r="AD81" s="437" t="s">
        <v>28</v>
      </c>
      <c r="AE81" s="433" t="s">
        <v>26</v>
      </c>
      <c r="AF81" s="435" t="s">
        <v>27</v>
      </c>
      <c r="AG81" s="437" t="s">
        <v>28</v>
      </c>
      <c r="AH81" s="433" t="s">
        <v>26</v>
      </c>
      <c r="AI81" s="435" t="s">
        <v>27</v>
      </c>
      <c r="AJ81" s="437" t="s">
        <v>28</v>
      </c>
      <c r="AK81" s="433" t="s">
        <v>26</v>
      </c>
      <c r="AL81" s="435" t="s">
        <v>27</v>
      </c>
      <c r="AM81" s="437" t="s">
        <v>28</v>
      </c>
      <c r="AN81" s="433" t="s">
        <v>26</v>
      </c>
      <c r="AO81" s="435" t="s">
        <v>27</v>
      </c>
      <c r="AP81" s="437" t="s">
        <v>28</v>
      </c>
      <c r="AQ81" s="433" t="s">
        <v>26</v>
      </c>
      <c r="AR81" s="435" t="s">
        <v>27</v>
      </c>
      <c r="AS81" s="437" t="s">
        <v>28</v>
      </c>
      <c r="AT81" s="433" t="s">
        <v>26</v>
      </c>
      <c r="AU81" s="435" t="s">
        <v>27</v>
      </c>
      <c r="AV81" s="437" t="s">
        <v>28</v>
      </c>
      <c r="AW81" s="433" t="s">
        <v>26</v>
      </c>
      <c r="AX81" s="435" t="s">
        <v>27</v>
      </c>
      <c r="AY81" s="437" t="s">
        <v>28</v>
      </c>
      <c r="AZ81" s="464" t="s">
        <v>26</v>
      </c>
      <c r="BA81" s="463" t="s">
        <v>29</v>
      </c>
    </row>
    <row r="82" spans="1:53" ht="15" customHeight="1">
      <c r="A82" s="608" t="s">
        <v>215</v>
      </c>
      <c r="B82" s="610" t="s">
        <v>489</v>
      </c>
      <c r="C82" s="612">
        <v>2540</v>
      </c>
      <c r="D82" s="614" t="s">
        <v>618</v>
      </c>
      <c r="E82" s="616" t="s">
        <v>491</v>
      </c>
      <c r="F82" s="44" t="s">
        <v>33</v>
      </c>
      <c r="G82" s="13"/>
      <c r="H82" s="9">
        <f t="shared" ref="H82:H87" si="165">G82-I82</f>
        <v>0</v>
      </c>
      <c r="I82" s="10"/>
      <c r="J82" s="13"/>
      <c r="K82" s="9">
        <f t="shared" ref="K82:K87" si="166">J82-L82</f>
        <v>0</v>
      </c>
      <c r="L82" s="10"/>
      <c r="M82" s="13"/>
      <c r="N82" s="9">
        <f t="shared" ref="N82:N87" si="167">M82-O82</f>
        <v>0</v>
      </c>
      <c r="O82" s="10"/>
      <c r="P82" s="13"/>
      <c r="Q82" s="9">
        <f t="shared" ref="Q82:Q87" si="168">P82-R82</f>
        <v>0</v>
      </c>
      <c r="R82" s="10"/>
      <c r="S82" s="13"/>
      <c r="T82" s="9">
        <f t="shared" ref="T82:T87" si="169">S82-U82</f>
        <v>0</v>
      </c>
      <c r="U82" s="10"/>
      <c r="V82" s="13"/>
      <c r="W82" s="9">
        <f t="shared" ref="W82:W87" si="170">V82-X82</f>
        <v>0</v>
      </c>
      <c r="X82" s="10"/>
      <c r="Y82" s="13"/>
      <c r="Z82" s="9">
        <f t="shared" ref="Z82:Z87" si="171">Y82-AA82</f>
        <v>0</v>
      </c>
      <c r="AA82" s="10"/>
      <c r="AB82" s="13"/>
      <c r="AC82" s="9">
        <f t="shared" ref="AC82:AC87" si="172">AB82-AD82</f>
        <v>0</v>
      </c>
      <c r="AD82" s="10"/>
      <c r="AE82" s="13"/>
      <c r="AF82" s="9">
        <f t="shared" ref="AF82:AF87" si="173">AE82-AG82</f>
        <v>0</v>
      </c>
      <c r="AG82" s="10"/>
      <c r="AH82" s="13"/>
      <c r="AI82" s="9">
        <f t="shared" ref="AI82:AI87" si="174">AH82-AJ82</f>
        <v>0</v>
      </c>
      <c r="AJ82" s="10"/>
      <c r="AK82" s="13"/>
      <c r="AL82" s="9">
        <f t="shared" ref="AL82:AL87" si="175">AK82-AM82</f>
        <v>0</v>
      </c>
      <c r="AM82" s="10"/>
      <c r="AN82" s="13"/>
      <c r="AO82" s="9">
        <f t="shared" ref="AO82:AO87" si="176">AN82-AP82</f>
        <v>0</v>
      </c>
      <c r="AP82" s="10"/>
      <c r="AQ82" s="13"/>
      <c r="AR82" s="9">
        <f t="shared" ref="AR82:AR87" si="177">AQ82-AS82</f>
        <v>0</v>
      </c>
      <c r="AS82" s="10"/>
      <c r="AT82" s="13"/>
      <c r="AU82" s="9">
        <f t="shared" ref="AU82:AU87" si="178">AT82-AV82</f>
        <v>0</v>
      </c>
      <c r="AV82" s="10"/>
      <c r="AW82" s="13"/>
      <c r="AX82" s="9">
        <f t="shared" ref="AX82:AX87" si="179">AW82-AY82</f>
        <v>0</v>
      </c>
      <c r="AY82" s="10"/>
      <c r="AZ82" s="14"/>
      <c r="BA82" s="4" t="s">
        <v>34</v>
      </c>
    </row>
    <row r="83" spans="1:53">
      <c r="A83" s="609"/>
      <c r="B83" s="611"/>
      <c r="C83" s="613"/>
      <c r="D83" s="615"/>
      <c r="E83" s="617"/>
      <c r="F83" s="45" t="s">
        <v>35</v>
      </c>
      <c r="G83" s="13"/>
      <c r="H83" s="11">
        <f t="shared" si="165"/>
        <v>0</v>
      </c>
      <c r="I83" s="12"/>
      <c r="J83" s="13"/>
      <c r="K83" s="11">
        <f t="shared" si="166"/>
        <v>0</v>
      </c>
      <c r="L83" s="12"/>
      <c r="M83" s="13"/>
      <c r="N83" s="11">
        <f t="shared" si="167"/>
        <v>0</v>
      </c>
      <c r="O83" s="12"/>
      <c r="P83" s="13"/>
      <c r="Q83" s="11">
        <f t="shared" si="168"/>
        <v>0</v>
      </c>
      <c r="R83" s="12"/>
      <c r="S83" s="13"/>
      <c r="T83" s="11">
        <f t="shared" si="169"/>
        <v>0</v>
      </c>
      <c r="U83" s="12"/>
      <c r="V83" s="13"/>
      <c r="W83" s="11">
        <f t="shared" si="170"/>
        <v>0</v>
      </c>
      <c r="X83" s="12"/>
      <c r="Y83" s="13"/>
      <c r="Z83" s="11">
        <f t="shared" si="171"/>
        <v>0</v>
      </c>
      <c r="AA83" s="12"/>
      <c r="AB83" s="13"/>
      <c r="AC83" s="11">
        <f t="shared" si="172"/>
        <v>0</v>
      </c>
      <c r="AD83" s="12"/>
      <c r="AE83" s="13"/>
      <c r="AF83" s="11">
        <f t="shared" si="173"/>
        <v>0</v>
      </c>
      <c r="AG83" s="12"/>
      <c r="AH83" s="13"/>
      <c r="AI83" s="11">
        <f t="shared" si="174"/>
        <v>0</v>
      </c>
      <c r="AJ83" s="12"/>
      <c r="AK83" s="13"/>
      <c r="AL83" s="11">
        <f t="shared" si="175"/>
        <v>0</v>
      </c>
      <c r="AM83" s="12"/>
      <c r="AN83" s="13"/>
      <c r="AO83" s="11">
        <f t="shared" si="176"/>
        <v>0</v>
      </c>
      <c r="AP83" s="12"/>
      <c r="AQ83" s="13"/>
      <c r="AR83" s="11">
        <f t="shared" si="177"/>
        <v>0</v>
      </c>
      <c r="AS83" s="12"/>
      <c r="AT83" s="13"/>
      <c r="AU83" s="11">
        <f t="shared" si="178"/>
        <v>0</v>
      </c>
      <c r="AV83" s="12"/>
      <c r="AW83" s="13"/>
      <c r="AX83" s="11">
        <f t="shared" si="179"/>
        <v>0</v>
      </c>
      <c r="AY83" s="12"/>
      <c r="AZ83" s="14"/>
      <c r="BA83" s="55">
        <f>SUM(G82:G87,J82:J87,M82:M87,P82:P87,S82:S87,V82:V87,Y82:Y87,AB82:AB87,AE82:AE87,AH82:AH87,AQ82:AQ87,AZ82:AZ87,AK82:AK87,AN82:AN87)</f>
        <v>2470000</v>
      </c>
    </row>
    <row r="84" spans="1:53">
      <c r="A84" s="609"/>
      <c r="B84" s="611"/>
      <c r="C84" s="613"/>
      <c r="D84" s="615"/>
      <c r="E84" s="617"/>
      <c r="F84" s="45" t="s">
        <v>36</v>
      </c>
      <c r="G84" s="13"/>
      <c r="H84" s="11">
        <f t="shared" si="165"/>
        <v>0</v>
      </c>
      <c r="I84" s="12"/>
      <c r="J84" s="13">
        <v>135000</v>
      </c>
      <c r="K84" s="11">
        <f t="shared" si="166"/>
        <v>0</v>
      </c>
      <c r="L84" s="12">
        <v>135000</v>
      </c>
      <c r="M84" s="13"/>
      <c r="N84" s="11">
        <f t="shared" si="167"/>
        <v>0</v>
      </c>
      <c r="O84" s="12"/>
      <c r="P84" s="13">
        <v>135000</v>
      </c>
      <c r="Q84" s="11">
        <f t="shared" si="168"/>
        <v>0</v>
      </c>
      <c r="R84" s="12">
        <v>135000</v>
      </c>
      <c r="S84" s="13"/>
      <c r="T84" s="11">
        <f t="shared" si="169"/>
        <v>0</v>
      </c>
      <c r="U84" s="12"/>
      <c r="V84" s="13"/>
      <c r="W84" s="11">
        <f t="shared" si="170"/>
        <v>0</v>
      </c>
      <c r="X84" s="12"/>
      <c r="Y84" s="13"/>
      <c r="Z84" s="11">
        <f t="shared" si="171"/>
        <v>0</v>
      </c>
      <c r="AA84" s="12"/>
      <c r="AB84" s="13"/>
      <c r="AC84" s="11">
        <f t="shared" si="172"/>
        <v>0</v>
      </c>
      <c r="AD84" s="12"/>
      <c r="AE84" s="13"/>
      <c r="AF84" s="11">
        <f t="shared" si="173"/>
        <v>0</v>
      </c>
      <c r="AG84" s="12"/>
      <c r="AH84" s="13"/>
      <c r="AI84" s="11">
        <f t="shared" si="174"/>
        <v>0</v>
      </c>
      <c r="AJ84" s="12"/>
      <c r="AK84" s="13"/>
      <c r="AL84" s="11">
        <f t="shared" si="175"/>
        <v>0</v>
      </c>
      <c r="AM84" s="12"/>
      <c r="AN84" s="13"/>
      <c r="AO84" s="11">
        <f t="shared" si="176"/>
        <v>0</v>
      </c>
      <c r="AP84" s="12"/>
      <c r="AQ84" s="13"/>
      <c r="AR84" s="11">
        <f t="shared" si="177"/>
        <v>0</v>
      </c>
      <c r="AS84" s="12"/>
      <c r="AT84" s="13"/>
      <c r="AU84" s="11">
        <f t="shared" si="178"/>
        <v>0</v>
      </c>
      <c r="AV84" s="12"/>
      <c r="AW84" s="13"/>
      <c r="AX84" s="11">
        <f t="shared" si="179"/>
        <v>0</v>
      </c>
      <c r="AY84" s="12"/>
      <c r="AZ84" s="14"/>
      <c r="BA84" s="7" t="s">
        <v>37</v>
      </c>
    </row>
    <row r="85" spans="1:53">
      <c r="A85" s="609"/>
      <c r="B85" s="611"/>
      <c r="C85" s="613"/>
      <c r="D85" s="615"/>
      <c r="E85" s="617"/>
      <c r="F85" s="45" t="s">
        <v>38</v>
      </c>
      <c r="G85" s="13"/>
      <c r="H85" s="11">
        <f t="shared" si="165"/>
        <v>0</v>
      </c>
      <c r="I85" s="12"/>
      <c r="J85" s="13"/>
      <c r="K85" s="11">
        <f t="shared" si="166"/>
        <v>0</v>
      </c>
      <c r="L85" s="12"/>
      <c r="M85" s="13"/>
      <c r="N85" s="11">
        <f t="shared" si="167"/>
        <v>0</v>
      </c>
      <c r="O85" s="12"/>
      <c r="P85" s="13"/>
      <c r="Q85" s="11">
        <f t="shared" si="168"/>
        <v>0</v>
      </c>
      <c r="R85" s="12"/>
      <c r="S85" s="13"/>
      <c r="T85" s="11">
        <f t="shared" si="169"/>
        <v>0</v>
      </c>
      <c r="U85" s="12"/>
      <c r="V85" s="13"/>
      <c r="W85" s="11">
        <f t="shared" si="170"/>
        <v>0</v>
      </c>
      <c r="X85" s="12"/>
      <c r="Y85" s="13"/>
      <c r="Z85" s="11">
        <f t="shared" si="171"/>
        <v>0</v>
      </c>
      <c r="AA85" s="12"/>
      <c r="AB85" s="13"/>
      <c r="AC85" s="11">
        <f t="shared" si="172"/>
        <v>0</v>
      </c>
      <c r="AD85" s="12"/>
      <c r="AE85" s="13"/>
      <c r="AF85" s="11">
        <f t="shared" si="173"/>
        <v>0</v>
      </c>
      <c r="AG85" s="12"/>
      <c r="AH85" s="13"/>
      <c r="AI85" s="11">
        <f t="shared" si="174"/>
        <v>0</v>
      </c>
      <c r="AJ85" s="12"/>
      <c r="AK85" s="13"/>
      <c r="AL85" s="11">
        <f t="shared" si="175"/>
        <v>0</v>
      </c>
      <c r="AM85" s="12"/>
      <c r="AN85" s="13"/>
      <c r="AO85" s="11">
        <f t="shared" si="176"/>
        <v>0</v>
      </c>
      <c r="AP85" s="12"/>
      <c r="AQ85" s="13"/>
      <c r="AR85" s="11">
        <f t="shared" si="177"/>
        <v>0</v>
      </c>
      <c r="AS85" s="12"/>
      <c r="AT85" s="13"/>
      <c r="AU85" s="11">
        <f t="shared" si="178"/>
        <v>0</v>
      </c>
      <c r="AV85" s="12"/>
      <c r="AW85" s="13"/>
      <c r="AX85" s="11">
        <f t="shared" si="179"/>
        <v>0</v>
      </c>
      <c r="AY85" s="12"/>
      <c r="AZ85" s="14"/>
      <c r="BA85" s="55">
        <f>SUM(H82:H87,K82:K87,N82:N87,Q82:Q87,T82:T87,W82:W87,Z82:Z87,AC82:AC87,Z82:Z87,AF82:AF87,AI82:AI87,AR82:AR87,AL82:AL87,AO82:AO87)</f>
        <v>0</v>
      </c>
    </row>
    <row r="86" spans="1:53">
      <c r="A86" s="609"/>
      <c r="B86" s="611"/>
      <c r="C86" s="613"/>
      <c r="D86" s="615"/>
      <c r="E86" s="617"/>
      <c r="F86" s="45" t="s">
        <v>39</v>
      </c>
      <c r="G86" s="13"/>
      <c r="H86" s="11">
        <f t="shared" si="165"/>
        <v>0</v>
      </c>
      <c r="I86" s="12"/>
      <c r="J86" s="13"/>
      <c r="K86" s="11">
        <f t="shared" si="166"/>
        <v>0</v>
      </c>
      <c r="L86" s="12"/>
      <c r="M86" s="13"/>
      <c r="N86" s="11">
        <f t="shared" si="167"/>
        <v>0</v>
      </c>
      <c r="O86" s="12"/>
      <c r="P86" s="13"/>
      <c r="Q86" s="11">
        <f t="shared" si="168"/>
        <v>0</v>
      </c>
      <c r="R86" s="12"/>
      <c r="S86" s="13"/>
      <c r="T86" s="11">
        <f t="shared" si="169"/>
        <v>0</v>
      </c>
      <c r="U86" s="12"/>
      <c r="V86" s="13"/>
      <c r="W86" s="11">
        <f t="shared" si="170"/>
        <v>0</v>
      </c>
      <c r="X86" s="12"/>
      <c r="Y86" s="13"/>
      <c r="Z86" s="11">
        <f t="shared" si="171"/>
        <v>0</v>
      </c>
      <c r="AA86" s="12"/>
      <c r="AB86" s="13"/>
      <c r="AC86" s="11">
        <f t="shared" si="172"/>
        <v>0</v>
      </c>
      <c r="AD86" s="12"/>
      <c r="AE86" s="13"/>
      <c r="AF86" s="11">
        <f t="shared" si="173"/>
        <v>0</v>
      </c>
      <c r="AG86" s="12"/>
      <c r="AH86" s="13"/>
      <c r="AI86" s="11">
        <f t="shared" si="174"/>
        <v>0</v>
      </c>
      <c r="AJ86" s="12"/>
      <c r="AK86" s="13"/>
      <c r="AL86" s="11">
        <f t="shared" si="175"/>
        <v>0</v>
      </c>
      <c r="AM86" s="12"/>
      <c r="AN86" s="13"/>
      <c r="AO86" s="11">
        <f t="shared" si="176"/>
        <v>0</v>
      </c>
      <c r="AP86" s="12"/>
      <c r="AQ86" s="13"/>
      <c r="AR86" s="11">
        <f t="shared" si="177"/>
        <v>0</v>
      </c>
      <c r="AS86" s="12"/>
      <c r="AT86" s="13"/>
      <c r="AU86" s="11">
        <f t="shared" si="178"/>
        <v>0</v>
      </c>
      <c r="AV86" s="12"/>
      <c r="AW86" s="13"/>
      <c r="AX86" s="11">
        <f t="shared" si="179"/>
        <v>0</v>
      </c>
      <c r="AY86" s="12"/>
      <c r="AZ86" s="14"/>
      <c r="BA86" s="7" t="s">
        <v>40</v>
      </c>
    </row>
    <row r="87" spans="1:53">
      <c r="A87" s="609"/>
      <c r="B87" s="611"/>
      <c r="C87" s="613"/>
      <c r="D87" s="615"/>
      <c r="E87" s="617"/>
      <c r="F87" s="45" t="s">
        <v>42</v>
      </c>
      <c r="G87" s="13"/>
      <c r="H87" s="11">
        <f t="shared" si="165"/>
        <v>0</v>
      </c>
      <c r="I87" s="12"/>
      <c r="J87" s="13"/>
      <c r="K87" s="11">
        <f t="shared" si="166"/>
        <v>0</v>
      </c>
      <c r="L87" s="12"/>
      <c r="M87" s="13"/>
      <c r="N87" s="11">
        <f t="shared" si="167"/>
        <v>0</v>
      </c>
      <c r="O87" s="12"/>
      <c r="P87" s="13"/>
      <c r="Q87" s="11">
        <f t="shared" si="168"/>
        <v>0</v>
      </c>
      <c r="R87" s="12"/>
      <c r="S87" s="13"/>
      <c r="T87" s="11">
        <f t="shared" si="169"/>
        <v>0</v>
      </c>
      <c r="U87" s="12"/>
      <c r="V87" s="126"/>
      <c r="W87" s="127">
        <f t="shared" si="170"/>
        <v>0</v>
      </c>
      <c r="X87" s="128"/>
      <c r="Y87" s="126"/>
      <c r="Z87" s="127">
        <f t="shared" si="171"/>
        <v>0</v>
      </c>
      <c r="AA87" s="128"/>
      <c r="AB87" s="158">
        <f>SUM(1413708+786292)</f>
        <v>2200000</v>
      </c>
      <c r="AC87" s="11">
        <f t="shared" si="172"/>
        <v>0</v>
      </c>
      <c r="AD87" s="12">
        <v>2200000</v>
      </c>
      <c r="AE87" s="13"/>
      <c r="AF87" s="11">
        <f t="shared" si="173"/>
        <v>0</v>
      </c>
      <c r="AG87" s="12"/>
      <c r="AH87" s="13"/>
      <c r="AI87" s="11">
        <f t="shared" si="174"/>
        <v>0</v>
      </c>
      <c r="AJ87" s="12"/>
      <c r="AK87" s="13"/>
      <c r="AL87" s="11">
        <f t="shared" si="175"/>
        <v>0</v>
      </c>
      <c r="AM87" s="12"/>
      <c r="AN87" s="13"/>
      <c r="AO87" s="11">
        <f t="shared" si="176"/>
        <v>0</v>
      </c>
      <c r="AP87" s="12"/>
      <c r="AQ87" s="13"/>
      <c r="AR87" s="11">
        <f t="shared" si="177"/>
        <v>0</v>
      </c>
      <c r="AS87" s="12"/>
      <c r="AT87" s="13"/>
      <c r="AU87" s="11">
        <f t="shared" si="178"/>
        <v>0</v>
      </c>
      <c r="AV87" s="12"/>
      <c r="AW87" s="13"/>
      <c r="AX87" s="11">
        <f t="shared" si="179"/>
        <v>0</v>
      </c>
      <c r="AY87" s="12"/>
      <c r="AZ87" s="14"/>
      <c r="BA87" s="55">
        <f>SUM(I82:I87,L82:L87,O82:O87,R82:R87,U82:U87,X82:X87,AA82:AA87,AD82:AD87,AG82:AG87,AJ82:AJ87,AS82:AS87,AM82:AM87,AP82:AP87)</f>
        <v>2470000</v>
      </c>
    </row>
    <row r="88" spans="1:53">
      <c r="A88" s="435" t="s">
        <v>24</v>
      </c>
      <c r="B88" s="446" t="s">
        <v>20</v>
      </c>
      <c r="C88" s="446" t="s">
        <v>21</v>
      </c>
      <c r="D88" s="446" t="s">
        <v>212</v>
      </c>
      <c r="E88" s="446" t="s">
        <v>23</v>
      </c>
      <c r="F88" s="448" t="s">
        <v>25</v>
      </c>
      <c r="G88" s="433" t="s">
        <v>26</v>
      </c>
      <c r="H88" s="435" t="s">
        <v>27</v>
      </c>
      <c r="I88" s="437" t="s">
        <v>28</v>
      </c>
      <c r="J88" s="433" t="s">
        <v>26</v>
      </c>
      <c r="K88" s="435" t="s">
        <v>27</v>
      </c>
      <c r="L88" s="437" t="s">
        <v>28</v>
      </c>
      <c r="M88" s="433" t="s">
        <v>26</v>
      </c>
      <c r="N88" s="435" t="s">
        <v>27</v>
      </c>
      <c r="O88" s="437" t="s">
        <v>28</v>
      </c>
      <c r="P88" s="433" t="s">
        <v>26</v>
      </c>
      <c r="Q88" s="435" t="s">
        <v>27</v>
      </c>
      <c r="R88" s="437" t="s">
        <v>28</v>
      </c>
      <c r="S88" s="433" t="s">
        <v>26</v>
      </c>
      <c r="T88" s="435" t="s">
        <v>27</v>
      </c>
      <c r="U88" s="437" t="s">
        <v>28</v>
      </c>
      <c r="V88" s="433" t="s">
        <v>26</v>
      </c>
      <c r="W88" s="435" t="s">
        <v>27</v>
      </c>
      <c r="X88" s="437" t="s">
        <v>28</v>
      </c>
      <c r="Y88" s="433" t="s">
        <v>26</v>
      </c>
      <c r="Z88" s="435" t="s">
        <v>27</v>
      </c>
      <c r="AA88" s="437" t="s">
        <v>28</v>
      </c>
      <c r="AB88" s="433" t="s">
        <v>26</v>
      </c>
      <c r="AC88" s="435" t="s">
        <v>27</v>
      </c>
      <c r="AD88" s="437" t="s">
        <v>28</v>
      </c>
      <c r="AE88" s="433" t="s">
        <v>26</v>
      </c>
      <c r="AF88" s="435" t="s">
        <v>27</v>
      </c>
      <c r="AG88" s="437" t="s">
        <v>28</v>
      </c>
      <c r="AH88" s="433" t="s">
        <v>26</v>
      </c>
      <c r="AI88" s="435" t="s">
        <v>27</v>
      </c>
      <c r="AJ88" s="437" t="s">
        <v>28</v>
      </c>
      <c r="AK88" s="433" t="s">
        <v>26</v>
      </c>
      <c r="AL88" s="435" t="s">
        <v>27</v>
      </c>
      <c r="AM88" s="437" t="s">
        <v>28</v>
      </c>
      <c r="AN88" s="433" t="s">
        <v>26</v>
      </c>
      <c r="AO88" s="435" t="s">
        <v>27</v>
      </c>
      <c r="AP88" s="437" t="s">
        <v>28</v>
      </c>
      <c r="AQ88" s="433" t="s">
        <v>26</v>
      </c>
      <c r="AR88" s="435" t="s">
        <v>27</v>
      </c>
      <c r="AS88" s="437" t="s">
        <v>28</v>
      </c>
      <c r="AT88" s="433" t="s">
        <v>26</v>
      </c>
      <c r="AU88" s="435" t="s">
        <v>27</v>
      </c>
      <c r="AV88" s="437" t="s">
        <v>28</v>
      </c>
      <c r="AW88" s="433" t="s">
        <v>26</v>
      </c>
      <c r="AX88" s="435" t="s">
        <v>27</v>
      </c>
      <c r="AY88" s="437" t="s">
        <v>28</v>
      </c>
      <c r="AZ88" s="464" t="s">
        <v>26</v>
      </c>
      <c r="BA88" s="463" t="s">
        <v>29</v>
      </c>
    </row>
    <row r="89" spans="1:53" ht="15" customHeight="1">
      <c r="A89" s="626" t="s">
        <v>215</v>
      </c>
      <c r="B89" s="610" t="s">
        <v>619</v>
      </c>
      <c r="C89" s="612">
        <v>3024</v>
      </c>
      <c r="D89" s="624" t="s">
        <v>620</v>
      </c>
      <c r="E89" s="628" t="s">
        <v>621</v>
      </c>
      <c r="F89" s="44" t="s">
        <v>33</v>
      </c>
      <c r="G89" s="13"/>
      <c r="H89" s="9">
        <f t="shared" ref="H89:H94" si="180">G89-I89</f>
        <v>0</v>
      </c>
      <c r="I89" s="10"/>
      <c r="J89" s="13"/>
      <c r="K89" s="9">
        <f t="shared" ref="K89:K94" si="181">J89-L89</f>
        <v>0</v>
      </c>
      <c r="L89" s="10"/>
      <c r="M89" s="13"/>
      <c r="N89" s="9">
        <f t="shared" ref="N89:N94" si="182">M89-O89</f>
        <v>0</v>
      </c>
      <c r="O89" s="10"/>
      <c r="P89" s="13"/>
      <c r="Q89" s="9">
        <f t="shared" ref="Q89:Q94" si="183">P89-R89</f>
        <v>0</v>
      </c>
      <c r="R89" s="10"/>
      <c r="S89" s="13"/>
      <c r="T89" s="9">
        <f t="shared" ref="T89:T94" si="184">S89-U89</f>
        <v>0</v>
      </c>
      <c r="U89" s="10"/>
      <c r="V89" s="13"/>
      <c r="W89" s="9">
        <f t="shared" ref="W89:W94" si="185">V89-X89</f>
        <v>0</v>
      </c>
      <c r="X89" s="10"/>
      <c r="Y89" s="13"/>
      <c r="Z89" s="9">
        <f t="shared" ref="Z89:Z94" si="186">Y89-AA89</f>
        <v>0</v>
      </c>
      <c r="AA89" s="10"/>
      <c r="AB89" s="13"/>
      <c r="AC89" s="9">
        <f t="shared" ref="AC89:AC94" si="187">AB89-AD89</f>
        <v>0</v>
      </c>
      <c r="AD89" s="10"/>
      <c r="AE89" s="13"/>
      <c r="AF89" s="9">
        <f t="shared" ref="AF89:AF94" si="188">AE89-AG89</f>
        <v>0</v>
      </c>
      <c r="AG89" s="10"/>
      <c r="AH89" s="13"/>
      <c r="AI89" s="9">
        <f t="shared" ref="AI89:AI94" si="189">AH89-AJ89</f>
        <v>0</v>
      </c>
      <c r="AJ89" s="10"/>
      <c r="AK89" s="13"/>
      <c r="AL89" s="9">
        <f t="shared" ref="AL89:AL94" si="190">AK89-AM89</f>
        <v>0</v>
      </c>
      <c r="AM89" s="10"/>
      <c r="AN89" s="13"/>
      <c r="AO89" s="9">
        <f t="shared" ref="AO89:AO94" si="191">AN89-AP89</f>
        <v>0</v>
      </c>
      <c r="AP89" s="10"/>
      <c r="AQ89" s="13"/>
      <c r="AR89" s="9">
        <f t="shared" ref="AR89:AR94" si="192">AQ89-AS89</f>
        <v>0</v>
      </c>
      <c r="AS89" s="10"/>
      <c r="AT89" s="13"/>
      <c r="AU89" s="9">
        <f t="shared" ref="AU89:AU94" si="193">AT89-AV89</f>
        <v>0</v>
      </c>
      <c r="AV89" s="10"/>
      <c r="AW89" s="13"/>
      <c r="AX89" s="9">
        <f t="shared" ref="AX89:AX94" si="194">AW89-AY89</f>
        <v>0</v>
      </c>
      <c r="AY89" s="10"/>
      <c r="AZ89" s="14"/>
      <c r="BA89" s="4" t="s">
        <v>34</v>
      </c>
    </row>
    <row r="90" spans="1:53">
      <c r="A90" s="627"/>
      <c r="B90" s="611"/>
      <c r="C90" s="613"/>
      <c r="D90" s="625"/>
      <c r="E90" s="629"/>
      <c r="F90" s="45" t="s">
        <v>35</v>
      </c>
      <c r="G90" s="13"/>
      <c r="H90" s="11">
        <f t="shared" si="180"/>
        <v>0</v>
      </c>
      <c r="I90" s="12"/>
      <c r="J90" s="13"/>
      <c r="K90" s="11">
        <f t="shared" si="181"/>
        <v>0</v>
      </c>
      <c r="L90" s="12"/>
      <c r="M90" s="13"/>
      <c r="N90" s="11">
        <f t="shared" si="182"/>
        <v>0</v>
      </c>
      <c r="O90" s="12"/>
      <c r="P90" s="13"/>
      <c r="Q90" s="11">
        <f t="shared" si="183"/>
        <v>0</v>
      </c>
      <c r="R90" s="12"/>
      <c r="S90" s="13"/>
      <c r="T90" s="11">
        <f t="shared" si="184"/>
        <v>0</v>
      </c>
      <c r="U90" s="12"/>
      <c r="V90" s="13"/>
      <c r="W90" s="11">
        <f t="shared" si="185"/>
        <v>0</v>
      </c>
      <c r="X90" s="12"/>
      <c r="Y90" s="13"/>
      <c r="Z90" s="11">
        <f t="shared" si="186"/>
        <v>0</v>
      </c>
      <c r="AA90" s="12"/>
      <c r="AB90" s="13"/>
      <c r="AC90" s="11">
        <f t="shared" si="187"/>
        <v>0</v>
      </c>
      <c r="AD90" s="12"/>
      <c r="AE90" s="13"/>
      <c r="AF90" s="11">
        <f t="shared" si="188"/>
        <v>0</v>
      </c>
      <c r="AG90" s="12"/>
      <c r="AH90" s="13"/>
      <c r="AI90" s="11">
        <f t="shared" si="189"/>
        <v>0</v>
      </c>
      <c r="AJ90" s="12"/>
      <c r="AK90" s="13"/>
      <c r="AL90" s="11">
        <f t="shared" si="190"/>
        <v>0</v>
      </c>
      <c r="AM90" s="12"/>
      <c r="AN90" s="13"/>
      <c r="AO90" s="11">
        <f t="shared" si="191"/>
        <v>0</v>
      </c>
      <c r="AP90" s="12"/>
      <c r="AQ90" s="13"/>
      <c r="AR90" s="11">
        <f t="shared" si="192"/>
        <v>0</v>
      </c>
      <c r="AS90" s="12"/>
      <c r="AT90" s="13"/>
      <c r="AU90" s="11">
        <f t="shared" si="193"/>
        <v>0</v>
      </c>
      <c r="AV90" s="12"/>
      <c r="AW90" s="13"/>
      <c r="AX90" s="11">
        <f t="shared" si="194"/>
        <v>0</v>
      </c>
      <c r="AY90" s="12"/>
      <c r="AZ90" s="14"/>
      <c r="BA90" s="55">
        <f>SUM(G89:G94,J89:J94,M89:M94,P89:P94,S89:S94,V89:V94,Y89:Y94,AB89:AB94,AE89:AE94,AH89:AH94,AQ89:AQ94,AZ89:AZ94,AK89:AK94,AN89:AN94)</f>
        <v>700000</v>
      </c>
    </row>
    <row r="91" spans="1:53">
      <c r="A91" s="627"/>
      <c r="B91" s="611"/>
      <c r="C91" s="613"/>
      <c r="D91" s="625"/>
      <c r="E91" s="629"/>
      <c r="F91" s="45" t="s">
        <v>36</v>
      </c>
      <c r="G91" s="13"/>
      <c r="H91" s="11">
        <f t="shared" si="180"/>
        <v>0</v>
      </c>
      <c r="I91" s="12"/>
      <c r="J91" s="13"/>
      <c r="K91" s="11">
        <f t="shared" si="181"/>
        <v>0</v>
      </c>
      <c r="L91" s="12"/>
      <c r="M91" s="13"/>
      <c r="N91" s="11">
        <f t="shared" si="182"/>
        <v>0</v>
      </c>
      <c r="O91" s="12"/>
      <c r="P91" s="13"/>
      <c r="Q91" s="11">
        <f t="shared" si="183"/>
        <v>0</v>
      </c>
      <c r="R91" s="12"/>
      <c r="S91" s="13"/>
      <c r="T91" s="11">
        <f t="shared" si="184"/>
        <v>0</v>
      </c>
      <c r="U91" s="12"/>
      <c r="V91" s="13"/>
      <c r="W91" s="11">
        <f t="shared" si="185"/>
        <v>0</v>
      </c>
      <c r="X91" s="12"/>
      <c r="Y91" s="13"/>
      <c r="Z91" s="11">
        <f t="shared" si="186"/>
        <v>0</v>
      </c>
      <c r="AA91" s="12"/>
      <c r="AB91" s="13"/>
      <c r="AC91" s="11">
        <f t="shared" si="187"/>
        <v>0</v>
      </c>
      <c r="AD91" s="12"/>
      <c r="AE91" s="13"/>
      <c r="AF91" s="11">
        <f t="shared" si="188"/>
        <v>0</v>
      </c>
      <c r="AG91" s="12"/>
      <c r="AH91" s="13"/>
      <c r="AI91" s="11">
        <f t="shared" si="189"/>
        <v>0</v>
      </c>
      <c r="AJ91" s="12"/>
      <c r="AK91" s="418">
        <v>200000</v>
      </c>
      <c r="AL91" s="419">
        <f t="shared" si="190"/>
        <v>200000</v>
      </c>
      <c r="AM91" s="420"/>
      <c r="AN91" s="13"/>
      <c r="AO91" s="11">
        <f t="shared" si="191"/>
        <v>0</v>
      </c>
      <c r="AP91" s="12"/>
      <c r="AQ91" s="13"/>
      <c r="AR91" s="11">
        <f t="shared" si="192"/>
        <v>0</v>
      </c>
      <c r="AS91" s="12"/>
      <c r="AT91" s="13"/>
      <c r="AU91" s="11">
        <f t="shared" si="193"/>
        <v>0</v>
      </c>
      <c r="AV91" s="12"/>
      <c r="AW91" s="13"/>
      <c r="AX91" s="11">
        <f t="shared" si="194"/>
        <v>0</v>
      </c>
      <c r="AY91" s="12"/>
      <c r="AZ91" s="14"/>
      <c r="BA91" s="7" t="s">
        <v>37</v>
      </c>
    </row>
    <row r="92" spans="1:53">
      <c r="A92" s="627"/>
      <c r="B92" s="611"/>
      <c r="C92" s="613"/>
      <c r="D92" s="625"/>
      <c r="E92" s="629"/>
      <c r="F92" s="45" t="s">
        <v>38</v>
      </c>
      <c r="G92" s="13"/>
      <c r="H92" s="11">
        <f t="shared" si="180"/>
        <v>0</v>
      </c>
      <c r="I92" s="12"/>
      <c r="J92" s="13"/>
      <c r="K92" s="11">
        <f t="shared" si="181"/>
        <v>0</v>
      </c>
      <c r="L92" s="12"/>
      <c r="M92" s="13"/>
      <c r="N92" s="11">
        <f t="shared" si="182"/>
        <v>0</v>
      </c>
      <c r="O92" s="12"/>
      <c r="P92" s="13"/>
      <c r="Q92" s="11">
        <f t="shared" si="183"/>
        <v>0</v>
      </c>
      <c r="R92" s="12"/>
      <c r="S92" s="13"/>
      <c r="T92" s="11">
        <f t="shared" si="184"/>
        <v>0</v>
      </c>
      <c r="U92" s="12"/>
      <c r="V92" s="13"/>
      <c r="W92" s="11">
        <f t="shared" si="185"/>
        <v>0</v>
      </c>
      <c r="X92" s="12"/>
      <c r="Y92" s="13"/>
      <c r="Z92" s="11">
        <f t="shared" si="186"/>
        <v>0</v>
      </c>
      <c r="AA92" s="12"/>
      <c r="AB92" s="13"/>
      <c r="AC92" s="11">
        <f t="shared" si="187"/>
        <v>0</v>
      </c>
      <c r="AD92" s="12"/>
      <c r="AE92" s="13"/>
      <c r="AF92" s="11">
        <f t="shared" si="188"/>
        <v>0</v>
      </c>
      <c r="AG92" s="12"/>
      <c r="AH92" s="13"/>
      <c r="AI92" s="11">
        <f t="shared" si="189"/>
        <v>0</v>
      </c>
      <c r="AJ92" s="12"/>
      <c r="AK92" s="13"/>
      <c r="AL92" s="11">
        <f t="shared" si="190"/>
        <v>0</v>
      </c>
      <c r="AM92" s="12"/>
      <c r="AN92" s="13"/>
      <c r="AO92" s="11">
        <f t="shared" si="191"/>
        <v>0</v>
      </c>
      <c r="AP92" s="12"/>
      <c r="AQ92" s="13"/>
      <c r="AR92" s="11">
        <f t="shared" si="192"/>
        <v>0</v>
      </c>
      <c r="AS92" s="12"/>
      <c r="AT92" s="13"/>
      <c r="AU92" s="11">
        <f t="shared" si="193"/>
        <v>0</v>
      </c>
      <c r="AV92" s="12"/>
      <c r="AW92" s="13"/>
      <c r="AX92" s="11">
        <f t="shared" si="194"/>
        <v>0</v>
      </c>
      <c r="AY92" s="12"/>
      <c r="AZ92" s="14"/>
      <c r="BA92" s="55">
        <f>SUM(H89:H94,K89:K94,N89:N94,Q89:Q94,T89:T94,W89:W94,Z89:Z94,AC89:AC94,Z89:Z94,AF89:AF94,AI89:AI94,AR89:AR94,AL89:AL94,AO89:AO94)</f>
        <v>700000</v>
      </c>
    </row>
    <row r="93" spans="1:53">
      <c r="A93" s="627"/>
      <c r="B93" s="611"/>
      <c r="C93" s="613"/>
      <c r="D93" s="625"/>
      <c r="E93" s="629"/>
      <c r="F93" s="45" t="s">
        <v>39</v>
      </c>
      <c r="G93" s="13"/>
      <c r="H93" s="11">
        <f t="shared" si="180"/>
        <v>0</v>
      </c>
      <c r="I93" s="12"/>
      <c r="J93" s="13"/>
      <c r="K93" s="11">
        <f t="shared" si="181"/>
        <v>0</v>
      </c>
      <c r="L93" s="12"/>
      <c r="M93" s="13"/>
      <c r="N93" s="11">
        <f t="shared" si="182"/>
        <v>0</v>
      </c>
      <c r="O93" s="12"/>
      <c r="P93" s="13"/>
      <c r="Q93" s="11">
        <f t="shared" si="183"/>
        <v>0</v>
      </c>
      <c r="R93" s="12"/>
      <c r="S93" s="13"/>
      <c r="T93" s="11">
        <f t="shared" si="184"/>
        <v>0</v>
      </c>
      <c r="U93" s="12"/>
      <c r="V93" s="13"/>
      <c r="W93" s="11">
        <f t="shared" si="185"/>
        <v>0</v>
      </c>
      <c r="X93" s="12"/>
      <c r="Y93" s="13"/>
      <c r="Z93" s="11">
        <f t="shared" si="186"/>
        <v>0</v>
      </c>
      <c r="AA93" s="12"/>
      <c r="AB93" s="13"/>
      <c r="AC93" s="11">
        <f t="shared" si="187"/>
        <v>0</v>
      </c>
      <c r="AD93" s="12"/>
      <c r="AE93" s="13"/>
      <c r="AF93" s="11">
        <f t="shared" si="188"/>
        <v>0</v>
      </c>
      <c r="AG93" s="12"/>
      <c r="AH93" s="13"/>
      <c r="AI93" s="11">
        <f t="shared" si="189"/>
        <v>0</v>
      </c>
      <c r="AJ93" s="12"/>
      <c r="AK93" s="13"/>
      <c r="AL93" s="11">
        <f t="shared" si="190"/>
        <v>0</v>
      </c>
      <c r="AM93" s="12"/>
      <c r="AN93" s="13"/>
      <c r="AO93" s="11">
        <f t="shared" si="191"/>
        <v>0</v>
      </c>
      <c r="AP93" s="12"/>
      <c r="AQ93" s="13"/>
      <c r="AR93" s="11">
        <f t="shared" si="192"/>
        <v>0</v>
      </c>
      <c r="AS93" s="12"/>
      <c r="AT93" s="13"/>
      <c r="AU93" s="11">
        <f t="shared" si="193"/>
        <v>0</v>
      </c>
      <c r="AV93" s="12"/>
      <c r="AW93" s="13"/>
      <c r="AX93" s="11">
        <f t="shared" si="194"/>
        <v>0</v>
      </c>
      <c r="AY93" s="12"/>
      <c r="AZ93" s="14"/>
      <c r="BA93" s="7" t="s">
        <v>40</v>
      </c>
    </row>
    <row r="94" spans="1:53">
      <c r="A94" s="627"/>
      <c r="B94" s="611"/>
      <c r="C94" s="613"/>
      <c r="D94" s="625"/>
      <c r="E94" s="629"/>
      <c r="F94" s="45" t="s">
        <v>42</v>
      </c>
      <c r="G94" s="13"/>
      <c r="H94" s="11">
        <f t="shared" si="180"/>
        <v>0</v>
      </c>
      <c r="I94" s="12"/>
      <c r="J94" s="13"/>
      <c r="K94" s="11">
        <f t="shared" si="181"/>
        <v>0</v>
      </c>
      <c r="L94" s="12"/>
      <c r="M94" s="13"/>
      <c r="N94" s="11">
        <f t="shared" si="182"/>
        <v>0</v>
      </c>
      <c r="O94" s="12"/>
      <c r="P94" s="13"/>
      <c r="Q94" s="11">
        <f t="shared" si="183"/>
        <v>0</v>
      </c>
      <c r="R94" s="12"/>
      <c r="S94" s="13"/>
      <c r="T94" s="11">
        <f t="shared" si="184"/>
        <v>0</v>
      </c>
      <c r="U94" s="12"/>
      <c r="V94" s="126"/>
      <c r="W94" s="127">
        <f t="shared" si="185"/>
        <v>0</v>
      </c>
      <c r="X94" s="128"/>
      <c r="Y94" s="126"/>
      <c r="Z94" s="127">
        <f t="shared" si="186"/>
        <v>0</v>
      </c>
      <c r="AA94" s="128"/>
      <c r="AB94" s="158"/>
      <c r="AC94" s="129">
        <f t="shared" si="187"/>
        <v>0</v>
      </c>
      <c r="AD94" s="130"/>
      <c r="AE94" s="13"/>
      <c r="AF94" s="11">
        <f t="shared" si="188"/>
        <v>0</v>
      </c>
      <c r="AG94" s="12"/>
      <c r="AH94" s="13"/>
      <c r="AI94" s="11">
        <f t="shared" si="189"/>
        <v>0</v>
      </c>
      <c r="AJ94" s="12"/>
      <c r="AK94" s="158">
        <v>500000</v>
      </c>
      <c r="AL94" s="129">
        <f t="shared" si="190"/>
        <v>500000</v>
      </c>
      <c r="AM94" s="130"/>
      <c r="AN94" s="158"/>
      <c r="AO94" s="129">
        <f t="shared" si="191"/>
        <v>0</v>
      </c>
      <c r="AP94" s="130"/>
      <c r="AQ94" s="158"/>
      <c r="AR94" s="129">
        <f t="shared" si="192"/>
        <v>0</v>
      </c>
      <c r="AS94" s="130"/>
      <c r="AT94" s="158"/>
      <c r="AU94" s="129">
        <f t="shared" si="193"/>
        <v>0</v>
      </c>
      <c r="AV94" s="130"/>
      <c r="AW94" s="158"/>
      <c r="AX94" s="129">
        <f t="shared" si="194"/>
        <v>0</v>
      </c>
      <c r="AY94" s="130"/>
      <c r="AZ94" s="14"/>
      <c r="BA94" s="55">
        <f>SUM(I89:I94,L89:L94,O89:O94,R89:R94,U89:U94,X89:X94,AA89:AA94,AD89:AD94,AG89:AG94,AJ89:AJ94,AS89:AS94,AM89:AM94,AP89:AP94)</f>
        <v>0</v>
      </c>
    </row>
    <row r="95" spans="1:53" ht="15.75" customHeight="1">
      <c r="A95" s="435" t="s">
        <v>24</v>
      </c>
      <c r="B95" s="446" t="s">
        <v>20</v>
      </c>
      <c r="C95" s="446" t="s">
        <v>21</v>
      </c>
      <c r="D95" s="446" t="s">
        <v>212</v>
      </c>
      <c r="E95" s="446" t="s">
        <v>23</v>
      </c>
      <c r="F95" s="448" t="s">
        <v>25</v>
      </c>
      <c r="G95" s="433" t="s">
        <v>26</v>
      </c>
      <c r="H95" s="435" t="s">
        <v>27</v>
      </c>
      <c r="I95" s="437" t="s">
        <v>28</v>
      </c>
      <c r="J95" s="433" t="s">
        <v>26</v>
      </c>
      <c r="K95" s="435" t="s">
        <v>27</v>
      </c>
      <c r="L95" s="437" t="s">
        <v>28</v>
      </c>
      <c r="M95" s="433" t="s">
        <v>26</v>
      </c>
      <c r="N95" s="435" t="s">
        <v>27</v>
      </c>
      <c r="O95" s="437" t="s">
        <v>28</v>
      </c>
      <c r="P95" s="433" t="s">
        <v>26</v>
      </c>
      <c r="Q95" s="435" t="s">
        <v>27</v>
      </c>
      <c r="R95" s="437" t="s">
        <v>28</v>
      </c>
      <c r="S95" s="433" t="s">
        <v>26</v>
      </c>
      <c r="T95" s="435" t="s">
        <v>27</v>
      </c>
      <c r="U95" s="437" t="s">
        <v>28</v>
      </c>
      <c r="V95" s="433" t="s">
        <v>26</v>
      </c>
      <c r="W95" s="435" t="s">
        <v>27</v>
      </c>
      <c r="X95" s="437" t="s">
        <v>28</v>
      </c>
      <c r="Y95" s="433" t="s">
        <v>26</v>
      </c>
      <c r="Z95" s="435" t="s">
        <v>27</v>
      </c>
      <c r="AA95" s="437" t="s">
        <v>28</v>
      </c>
      <c r="AB95" s="433" t="s">
        <v>26</v>
      </c>
      <c r="AC95" s="435" t="s">
        <v>27</v>
      </c>
      <c r="AD95" s="437" t="s">
        <v>28</v>
      </c>
      <c r="AE95" s="433" t="s">
        <v>26</v>
      </c>
      <c r="AF95" s="435" t="s">
        <v>27</v>
      </c>
      <c r="AG95" s="437" t="s">
        <v>28</v>
      </c>
      <c r="AH95" s="433" t="s">
        <v>26</v>
      </c>
      <c r="AI95" s="435" t="s">
        <v>27</v>
      </c>
      <c r="AJ95" s="437" t="s">
        <v>28</v>
      </c>
      <c r="AK95" s="433" t="s">
        <v>26</v>
      </c>
      <c r="AL95" s="435" t="s">
        <v>27</v>
      </c>
      <c r="AM95" s="437" t="s">
        <v>28</v>
      </c>
      <c r="AN95" s="433" t="s">
        <v>26</v>
      </c>
      <c r="AO95" s="435" t="s">
        <v>27</v>
      </c>
      <c r="AP95" s="437" t="s">
        <v>28</v>
      </c>
      <c r="AQ95" s="433" t="s">
        <v>26</v>
      </c>
      <c r="AR95" s="435" t="s">
        <v>27</v>
      </c>
      <c r="AS95" s="437" t="s">
        <v>28</v>
      </c>
      <c r="AT95" s="433" t="s">
        <v>26</v>
      </c>
      <c r="AU95" s="435" t="s">
        <v>27</v>
      </c>
      <c r="AV95" s="437" t="s">
        <v>28</v>
      </c>
      <c r="AW95" s="433" t="s">
        <v>26</v>
      </c>
      <c r="AX95" s="435" t="s">
        <v>27</v>
      </c>
      <c r="AY95" s="437" t="s">
        <v>28</v>
      </c>
      <c r="AZ95" s="495" t="s">
        <v>26</v>
      </c>
      <c r="BA95" s="463" t="s">
        <v>29</v>
      </c>
    </row>
    <row r="96" spans="1:53" ht="15.75" customHeight="1">
      <c r="A96" s="608" t="s">
        <v>260</v>
      </c>
      <c r="B96" s="610" t="s">
        <v>532</v>
      </c>
      <c r="C96" s="612">
        <v>2320</v>
      </c>
      <c r="D96" s="614" t="s">
        <v>533</v>
      </c>
      <c r="E96" s="616" t="s">
        <v>622</v>
      </c>
      <c r="F96" s="44" t="s">
        <v>33</v>
      </c>
      <c r="G96" s="13"/>
      <c r="H96" s="9">
        <f t="shared" ref="H96:H101" si="195">G96-I96</f>
        <v>0</v>
      </c>
      <c r="I96" s="10"/>
      <c r="J96" s="13"/>
      <c r="K96" s="9">
        <f t="shared" ref="K96:K101" si="196">J96-L96</f>
        <v>0</v>
      </c>
      <c r="L96" s="10"/>
      <c r="M96" s="13"/>
      <c r="N96" s="9">
        <f t="shared" ref="N96:N101" si="197">M96-O96</f>
        <v>0</v>
      </c>
      <c r="O96" s="10"/>
      <c r="P96" s="13"/>
      <c r="Q96" s="9">
        <f t="shared" ref="Q96:Q101" si="198">P96-R96</f>
        <v>0</v>
      </c>
      <c r="R96" s="10"/>
      <c r="S96" s="13"/>
      <c r="T96" s="9">
        <f t="shared" ref="T96:T101" si="199">S96-U96</f>
        <v>0</v>
      </c>
      <c r="U96" s="10"/>
      <c r="V96" s="13"/>
      <c r="W96" s="9">
        <f t="shared" ref="W96:W101" si="200">V96-X96</f>
        <v>0</v>
      </c>
      <c r="X96" s="10"/>
      <c r="Y96" s="13"/>
      <c r="Z96" s="9">
        <f t="shared" ref="Z96:Z101" si="201">Y96-AA96</f>
        <v>0</v>
      </c>
      <c r="AA96" s="10"/>
      <c r="AB96" s="13"/>
      <c r="AC96" s="9">
        <f t="shared" ref="AC96:AC101" si="202">AB96-AD96</f>
        <v>0</v>
      </c>
      <c r="AD96" s="10"/>
      <c r="AE96" s="13"/>
      <c r="AF96" s="9">
        <f t="shared" ref="AF96:AF101" si="203">AE96-AG96</f>
        <v>0</v>
      </c>
      <c r="AG96" s="10"/>
      <c r="AH96" s="13"/>
      <c r="AI96" s="9">
        <f t="shared" ref="AI96:AI101" si="204">AH96-AJ96</f>
        <v>0</v>
      </c>
      <c r="AJ96" s="10"/>
      <c r="AK96" s="13"/>
      <c r="AL96" s="9">
        <f t="shared" ref="AL96:AL101" si="205">AK96-AM96</f>
        <v>0</v>
      </c>
      <c r="AM96" s="10"/>
      <c r="AN96" s="13"/>
      <c r="AO96" s="9">
        <f t="shared" ref="AO96:AO101" si="206">AN96-AP96</f>
        <v>0</v>
      </c>
      <c r="AP96" s="10"/>
      <c r="AQ96" s="13"/>
      <c r="AR96" s="9">
        <f t="shared" ref="AR96:AR101" si="207">AQ96-AS96</f>
        <v>0</v>
      </c>
      <c r="AS96" s="10"/>
      <c r="AT96" s="13"/>
      <c r="AU96" s="9">
        <f t="shared" ref="AU96:AU101" si="208">AT96-AV96</f>
        <v>0</v>
      </c>
      <c r="AV96" s="10"/>
      <c r="AW96" s="13"/>
      <c r="AX96" s="9">
        <f t="shared" ref="AX96:AX101" si="209">AW96-AY96</f>
        <v>0</v>
      </c>
      <c r="AY96" s="10"/>
      <c r="AZ96" s="24"/>
      <c r="BA96" s="4" t="s">
        <v>34</v>
      </c>
    </row>
    <row r="97" spans="1:53" ht="15.75" customHeight="1">
      <c r="A97" s="609"/>
      <c r="B97" s="611"/>
      <c r="C97" s="613"/>
      <c r="D97" s="615"/>
      <c r="E97" s="617"/>
      <c r="F97" s="45" t="s">
        <v>35</v>
      </c>
      <c r="G97" s="13"/>
      <c r="H97" s="11">
        <f t="shared" si="195"/>
        <v>0</v>
      </c>
      <c r="I97" s="12"/>
      <c r="J97" s="13"/>
      <c r="K97" s="11">
        <f t="shared" si="196"/>
        <v>0</v>
      </c>
      <c r="L97" s="12"/>
      <c r="M97" s="13"/>
      <c r="N97" s="11">
        <f t="shared" si="197"/>
        <v>0</v>
      </c>
      <c r="O97" s="12"/>
      <c r="P97" s="13"/>
      <c r="Q97" s="11">
        <f t="shared" si="198"/>
        <v>0</v>
      </c>
      <c r="R97" s="12"/>
      <c r="S97" s="13"/>
      <c r="T97" s="11">
        <f t="shared" si="199"/>
        <v>0</v>
      </c>
      <c r="U97" s="12"/>
      <c r="V97" s="13"/>
      <c r="W97" s="11">
        <f t="shared" si="200"/>
        <v>0</v>
      </c>
      <c r="X97" s="12"/>
      <c r="Y97" s="13"/>
      <c r="Z97" s="11">
        <f t="shared" si="201"/>
        <v>0</v>
      </c>
      <c r="AA97" s="12"/>
      <c r="AB97" s="13"/>
      <c r="AC97" s="11">
        <f t="shared" si="202"/>
        <v>0</v>
      </c>
      <c r="AD97" s="12"/>
      <c r="AE97" s="13"/>
      <c r="AF97" s="11">
        <f t="shared" si="203"/>
        <v>0</v>
      </c>
      <c r="AG97" s="12"/>
      <c r="AH97" s="13"/>
      <c r="AI97" s="11">
        <f t="shared" si="204"/>
        <v>0</v>
      </c>
      <c r="AJ97" s="12"/>
      <c r="AK97" s="13"/>
      <c r="AL97" s="11">
        <f t="shared" si="205"/>
        <v>0</v>
      </c>
      <c r="AM97" s="12"/>
      <c r="AN97" s="13"/>
      <c r="AO97" s="11">
        <f t="shared" si="206"/>
        <v>0</v>
      </c>
      <c r="AP97" s="12"/>
      <c r="AQ97" s="13"/>
      <c r="AR97" s="11">
        <f t="shared" si="207"/>
        <v>0</v>
      </c>
      <c r="AS97" s="12"/>
      <c r="AT97" s="13"/>
      <c r="AU97" s="11">
        <f t="shared" si="208"/>
        <v>0</v>
      </c>
      <c r="AV97" s="12"/>
      <c r="AW97" s="13"/>
      <c r="AX97" s="11">
        <f t="shared" si="209"/>
        <v>0</v>
      </c>
      <c r="AY97" s="12"/>
      <c r="AZ97" s="24"/>
      <c r="BA97" s="55">
        <f>SUM(G96:G101,J96:J101,M96:M101,P96:P101,S96:S101,V96:V101,Y96:Y101,AB96:AB101,AE96:AE101,AH96:AH101,AK96:AK101,AN96:AN101,AQ96:AQ101)</f>
        <v>348600</v>
      </c>
    </row>
    <row r="98" spans="1:53" ht="15.75" customHeight="1">
      <c r="A98" s="609"/>
      <c r="B98" s="611"/>
      <c r="C98" s="613"/>
      <c r="D98" s="615"/>
      <c r="E98" s="617"/>
      <c r="F98" s="45" t="s">
        <v>36</v>
      </c>
      <c r="G98" s="13">
        <v>250000</v>
      </c>
      <c r="H98" s="11">
        <f t="shared" si="195"/>
        <v>0</v>
      </c>
      <c r="I98" s="12">
        <v>250000</v>
      </c>
      <c r="J98" s="13"/>
      <c r="K98" s="11">
        <f t="shared" si="196"/>
        <v>0</v>
      </c>
      <c r="L98" s="12"/>
      <c r="M98" s="13"/>
      <c r="N98" s="11">
        <f t="shared" si="197"/>
        <v>0</v>
      </c>
      <c r="O98" s="12"/>
      <c r="P98" s="13"/>
      <c r="Q98" s="11">
        <f t="shared" si="198"/>
        <v>0</v>
      </c>
      <c r="R98" s="12"/>
      <c r="S98" s="13"/>
      <c r="T98" s="11">
        <f t="shared" si="199"/>
        <v>0</v>
      </c>
      <c r="U98" s="12"/>
      <c r="V98" s="13"/>
      <c r="W98" s="11">
        <f t="shared" si="200"/>
        <v>0</v>
      </c>
      <c r="X98" s="12"/>
      <c r="Y98" s="13"/>
      <c r="Z98" s="11">
        <f t="shared" si="201"/>
        <v>0</v>
      </c>
      <c r="AA98" s="12"/>
      <c r="AB98" s="13"/>
      <c r="AC98" s="11">
        <f t="shared" si="202"/>
        <v>0</v>
      </c>
      <c r="AD98" s="12"/>
      <c r="AE98" s="13"/>
      <c r="AF98" s="11">
        <f t="shared" si="203"/>
        <v>0</v>
      </c>
      <c r="AG98" s="12"/>
      <c r="AH98" s="13"/>
      <c r="AI98" s="11">
        <f t="shared" si="204"/>
        <v>0</v>
      </c>
      <c r="AJ98" s="12"/>
      <c r="AK98" s="13"/>
      <c r="AL98" s="11">
        <f t="shared" si="205"/>
        <v>0</v>
      </c>
      <c r="AM98" s="12"/>
      <c r="AN98" s="13"/>
      <c r="AO98" s="11">
        <f t="shared" si="206"/>
        <v>0</v>
      </c>
      <c r="AP98" s="12"/>
      <c r="AQ98" s="13"/>
      <c r="AR98" s="11">
        <f t="shared" si="207"/>
        <v>0</v>
      </c>
      <c r="AS98" s="12"/>
      <c r="AT98" s="13"/>
      <c r="AU98" s="11">
        <f t="shared" si="208"/>
        <v>0</v>
      </c>
      <c r="AV98" s="12"/>
      <c r="AW98" s="13"/>
      <c r="AX98" s="11">
        <f t="shared" si="209"/>
        <v>0</v>
      </c>
      <c r="AY98" s="12"/>
      <c r="AZ98" s="24"/>
      <c r="BA98" s="7" t="s">
        <v>37</v>
      </c>
    </row>
    <row r="99" spans="1:53" ht="15.75" customHeight="1">
      <c r="A99" s="609"/>
      <c r="B99" s="611"/>
      <c r="C99" s="613"/>
      <c r="D99" s="615"/>
      <c r="E99" s="617"/>
      <c r="F99" s="45" t="s">
        <v>38</v>
      </c>
      <c r="G99" s="13"/>
      <c r="H99" s="11">
        <f t="shared" si="195"/>
        <v>0</v>
      </c>
      <c r="I99" s="12"/>
      <c r="J99" s="13"/>
      <c r="K99" s="11">
        <f t="shared" si="196"/>
        <v>0</v>
      </c>
      <c r="L99" s="12"/>
      <c r="M99" s="13"/>
      <c r="N99" s="11">
        <f t="shared" si="197"/>
        <v>0</v>
      </c>
      <c r="O99" s="12"/>
      <c r="P99" s="13"/>
      <c r="Q99" s="11">
        <f t="shared" si="198"/>
        <v>0</v>
      </c>
      <c r="R99" s="12"/>
      <c r="S99" s="13"/>
      <c r="T99" s="11">
        <f t="shared" si="199"/>
        <v>0</v>
      </c>
      <c r="U99" s="12"/>
      <c r="V99" s="13"/>
      <c r="W99" s="11">
        <f t="shared" si="200"/>
        <v>0</v>
      </c>
      <c r="X99" s="12"/>
      <c r="Y99" s="13">
        <v>98600</v>
      </c>
      <c r="Z99" s="11">
        <f t="shared" si="201"/>
        <v>0</v>
      </c>
      <c r="AA99" s="12">
        <v>98600</v>
      </c>
      <c r="AB99" s="13"/>
      <c r="AC99" s="11">
        <f t="shared" si="202"/>
        <v>0</v>
      </c>
      <c r="AD99" s="12"/>
      <c r="AE99" s="13"/>
      <c r="AF99" s="11">
        <f t="shared" si="203"/>
        <v>0</v>
      </c>
      <c r="AG99" s="12"/>
      <c r="AH99" s="13"/>
      <c r="AI99" s="11">
        <f t="shared" si="204"/>
        <v>0</v>
      </c>
      <c r="AJ99" s="12"/>
      <c r="AK99" s="13"/>
      <c r="AL99" s="11">
        <f t="shared" si="205"/>
        <v>0</v>
      </c>
      <c r="AM99" s="12"/>
      <c r="AN99" s="13"/>
      <c r="AO99" s="11">
        <f t="shared" si="206"/>
        <v>0</v>
      </c>
      <c r="AP99" s="12"/>
      <c r="AQ99" s="13"/>
      <c r="AR99" s="11">
        <f t="shared" si="207"/>
        <v>0</v>
      </c>
      <c r="AS99" s="12"/>
      <c r="AT99" s="13"/>
      <c r="AU99" s="11">
        <f t="shared" si="208"/>
        <v>0</v>
      </c>
      <c r="AV99" s="12"/>
      <c r="AW99" s="13"/>
      <c r="AX99" s="11">
        <f t="shared" si="209"/>
        <v>0</v>
      </c>
      <c r="AY99" s="12"/>
      <c r="AZ99" s="24"/>
      <c r="BA99" s="55">
        <f>SUM(H96:H101,K96:K101,N96:N101,Q96:Q101,T96:T101,W96:W101,Z96:Z101,AC96:AC101,Z96:Z101,AF96:AF101,AI96:AI101,AL96:AL101,AO96:AO101,AR96:AR101)</f>
        <v>0</v>
      </c>
    </row>
    <row r="100" spans="1:53" ht="15.75" customHeight="1">
      <c r="A100" s="609"/>
      <c r="B100" s="611"/>
      <c r="C100" s="613"/>
      <c r="D100" s="615"/>
      <c r="E100" s="617"/>
      <c r="F100" s="45" t="s">
        <v>39</v>
      </c>
      <c r="G100" s="13"/>
      <c r="H100" s="11">
        <f t="shared" si="195"/>
        <v>0</v>
      </c>
      <c r="I100" s="12"/>
      <c r="J100" s="13"/>
      <c r="K100" s="11">
        <f t="shared" si="196"/>
        <v>0</v>
      </c>
      <c r="L100" s="12"/>
      <c r="M100" s="13"/>
      <c r="N100" s="11">
        <f t="shared" si="197"/>
        <v>0</v>
      </c>
      <c r="O100" s="12"/>
      <c r="P100" s="13"/>
      <c r="Q100" s="11">
        <f t="shared" si="198"/>
        <v>0</v>
      </c>
      <c r="R100" s="12"/>
      <c r="S100" s="13"/>
      <c r="T100" s="11">
        <f t="shared" si="199"/>
        <v>0</v>
      </c>
      <c r="U100" s="12"/>
      <c r="V100" s="13"/>
      <c r="W100" s="11">
        <f t="shared" si="200"/>
        <v>0</v>
      </c>
      <c r="X100" s="12"/>
      <c r="Y100" s="13"/>
      <c r="Z100" s="11">
        <f t="shared" si="201"/>
        <v>0</v>
      </c>
      <c r="AA100" s="12"/>
      <c r="AB100" s="13"/>
      <c r="AC100" s="11">
        <f t="shared" si="202"/>
        <v>0</v>
      </c>
      <c r="AD100" s="12"/>
      <c r="AE100" s="13"/>
      <c r="AF100" s="11">
        <f t="shared" si="203"/>
        <v>0</v>
      </c>
      <c r="AG100" s="12"/>
      <c r="AH100" s="13"/>
      <c r="AI100" s="11">
        <f t="shared" si="204"/>
        <v>0</v>
      </c>
      <c r="AJ100" s="12"/>
      <c r="AK100" s="13"/>
      <c r="AL100" s="11">
        <f t="shared" si="205"/>
        <v>0</v>
      </c>
      <c r="AM100" s="12"/>
      <c r="AN100" s="13"/>
      <c r="AO100" s="11">
        <f t="shared" si="206"/>
        <v>0</v>
      </c>
      <c r="AP100" s="12"/>
      <c r="AQ100" s="13"/>
      <c r="AR100" s="11">
        <f t="shared" si="207"/>
        <v>0</v>
      </c>
      <c r="AS100" s="12"/>
      <c r="AT100" s="13"/>
      <c r="AU100" s="11">
        <f t="shared" si="208"/>
        <v>0</v>
      </c>
      <c r="AV100" s="12"/>
      <c r="AW100" s="13"/>
      <c r="AX100" s="11">
        <f t="shared" si="209"/>
        <v>0</v>
      </c>
      <c r="AY100" s="12"/>
      <c r="AZ100" s="24"/>
      <c r="BA100" s="7" t="s">
        <v>40</v>
      </c>
    </row>
    <row r="101" spans="1:53" ht="15.75" customHeight="1">
      <c r="A101" s="609"/>
      <c r="B101" s="611"/>
      <c r="C101" s="613"/>
      <c r="D101" s="615"/>
      <c r="E101" s="617"/>
      <c r="F101" s="45" t="s">
        <v>42</v>
      </c>
      <c r="G101" s="13"/>
      <c r="H101" s="11">
        <f t="shared" si="195"/>
        <v>0</v>
      </c>
      <c r="I101" s="12"/>
      <c r="J101" s="13"/>
      <c r="K101" s="11">
        <f t="shared" si="196"/>
        <v>0</v>
      </c>
      <c r="L101" s="12"/>
      <c r="M101" s="13"/>
      <c r="N101" s="11">
        <f t="shared" si="197"/>
        <v>0</v>
      </c>
      <c r="O101" s="12"/>
      <c r="P101" s="13"/>
      <c r="Q101" s="11">
        <f t="shared" si="198"/>
        <v>0</v>
      </c>
      <c r="R101" s="12"/>
      <c r="S101" s="13"/>
      <c r="T101" s="11">
        <f t="shared" si="199"/>
        <v>0</v>
      </c>
      <c r="U101" s="12"/>
      <c r="V101" s="13"/>
      <c r="W101" s="11">
        <f t="shared" si="200"/>
        <v>0</v>
      </c>
      <c r="X101" s="12"/>
      <c r="Y101" s="13"/>
      <c r="Z101" s="11">
        <f t="shared" si="201"/>
        <v>0</v>
      </c>
      <c r="AA101" s="12"/>
      <c r="AB101" s="13"/>
      <c r="AC101" s="11">
        <f t="shared" si="202"/>
        <v>0</v>
      </c>
      <c r="AD101" s="12"/>
      <c r="AE101" s="13"/>
      <c r="AF101" s="11">
        <f t="shared" si="203"/>
        <v>0</v>
      </c>
      <c r="AG101" s="12"/>
      <c r="AH101" s="13"/>
      <c r="AI101" s="11">
        <f t="shared" si="204"/>
        <v>0</v>
      </c>
      <c r="AJ101" s="12"/>
      <c r="AK101" s="13"/>
      <c r="AL101" s="11">
        <f t="shared" si="205"/>
        <v>0</v>
      </c>
      <c r="AM101" s="12"/>
      <c r="AN101" s="13"/>
      <c r="AO101" s="11">
        <f t="shared" si="206"/>
        <v>0</v>
      </c>
      <c r="AP101" s="12"/>
      <c r="AQ101" s="13"/>
      <c r="AR101" s="11">
        <f t="shared" si="207"/>
        <v>0</v>
      </c>
      <c r="AS101" s="12"/>
      <c r="AT101" s="13"/>
      <c r="AU101" s="11">
        <f t="shared" si="208"/>
        <v>0</v>
      </c>
      <c r="AV101" s="12"/>
      <c r="AW101" s="13"/>
      <c r="AX101" s="11">
        <f t="shared" si="209"/>
        <v>0</v>
      </c>
      <c r="AY101" s="12"/>
      <c r="AZ101" s="24"/>
      <c r="BA101" s="55">
        <f>SUM(I96:I101,L96:L101,O96:O101,R96:R101,U96:U101,X96:X101,AA96:AA101,AD96:AD101,AG96:AG101,AJ96:AJ101,AM96:AM101,AP96:AP101,AS96:AS101)</f>
        <v>348600</v>
      </c>
    </row>
    <row r="102" spans="1:53">
      <c r="A102" s="435" t="s">
        <v>24</v>
      </c>
      <c r="B102" s="446" t="s">
        <v>20</v>
      </c>
      <c r="C102" s="446" t="s">
        <v>21</v>
      </c>
      <c r="D102" s="446" t="s">
        <v>212</v>
      </c>
      <c r="E102" s="446" t="s">
        <v>23</v>
      </c>
      <c r="F102" s="448" t="s">
        <v>25</v>
      </c>
      <c r="G102" s="433" t="s">
        <v>26</v>
      </c>
      <c r="H102" s="435" t="s">
        <v>27</v>
      </c>
      <c r="I102" s="437" t="s">
        <v>28</v>
      </c>
      <c r="J102" s="433" t="s">
        <v>26</v>
      </c>
      <c r="K102" s="435" t="s">
        <v>27</v>
      </c>
      <c r="L102" s="437" t="s">
        <v>28</v>
      </c>
      <c r="M102" s="433" t="s">
        <v>26</v>
      </c>
      <c r="N102" s="435" t="s">
        <v>27</v>
      </c>
      <c r="O102" s="437" t="s">
        <v>28</v>
      </c>
      <c r="P102" s="433" t="s">
        <v>26</v>
      </c>
      <c r="Q102" s="435" t="s">
        <v>27</v>
      </c>
      <c r="R102" s="437" t="s">
        <v>28</v>
      </c>
      <c r="S102" s="433" t="s">
        <v>26</v>
      </c>
      <c r="T102" s="435" t="s">
        <v>27</v>
      </c>
      <c r="U102" s="437" t="s">
        <v>28</v>
      </c>
      <c r="V102" s="433" t="s">
        <v>26</v>
      </c>
      <c r="W102" s="435" t="s">
        <v>27</v>
      </c>
      <c r="X102" s="437" t="s">
        <v>28</v>
      </c>
      <c r="Y102" s="433" t="s">
        <v>26</v>
      </c>
      <c r="Z102" s="435" t="s">
        <v>27</v>
      </c>
      <c r="AA102" s="437" t="s">
        <v>28</v>
      </c>
      <c r="AB102" s="433" t="s">
        <v>26</v>
      </c>
      <c r="AC102" s="435" t="s">
        <v>27</v>
      </c>
      <c r="AD102" s="437" t="s">
        <v>28</v>
      </c>
      <c r="AE102" s="433" t="s">
        <v>26</v>
      </c>
      <c r="AF102" s="435" t="s">
        <v>27</v>
      </c>
      <c r="AG102" s="437" t="s">
        <v>28</v>
      </c>
      <c r="AH102" s="433" t="s">
        <v>26</v>
      </c>
      <c r="AI102" s="435" t="s">
        <v>27</v>
      </c>
      <c r="AJ102" s="437" t="s">
        <v>28</v>
      </c>
      <c r="AK102" s="433" t="s">
        <v>26</v>
      </c>
      <c r="AL102" s="435" t="s">
        <v>27</v>
      </c>
      <c r="AM102" s="437" t="s">
        <v>28</v>
      </c>
      <c r="AN102" s="433" t="s">
        <v>26</v>
      </c>
      <c r="AO102" s="435" t="s">
        <v>27</v>
      </c>
      <c r="AP102" s="437" t="s">
        <v>28</v>
      </c>
      <c r="AQ102" s="433" t="s">
        <v>26</v>
      </c>
      <c r="AR102" s="435" t="s">
        <v>27</v>
      </c>
      <c r="AS102" s="437" t="s">
        <v>28</v>
      </c>
      <c r="AT102" s="433" t="s">
        <v>26</v>
      </c>
      <c r="AU102" s="435" t="s">
        <v>27</v>
      </c>
      <c r="AV102" s="437" t="s">
        <v>28</v>
      </c>
      <c r="AW102" s="433" t="s">
        <v>26</v>
      </c>
      <c r="AX102" s="435" t="s">
        <v>27</v>
      </c>
      <c r="AY102" s="437" t="s">
        <v>28</v>
      </c>
      <c r="AZ102" s="464" t="s">
        <v>26</v>
      </c>
      <c r="BA102" s="463" t="s">
        <v>29</v>
      </c>
    </row>
    <row r="103" spans="1:53" ht="15" customHeight="1">
      <c r="A103" s="608" t="s">
        <v>446</v>
      </c>
      <c r="B103" s="610" t="s">
        <v>447</v>
      </c>
      <c r="C103" s="612">
        <v>2479</v>
      </c>
      <c r="D103" s="614" t="s">
        <v>448</v>
      </c>
      <c r="E103" s="465" t="s">
        <v>449</v>
      </c>
      <c r="F103" s="44" t="s">
        <v>33</v>
      </c>
      <c r="G103" s="13"/>
      <c r="H103" s="9">
        <f t="shared" ref="H103:H108" si="210">G103-I103</f>
        <v>0</v>
      </c>
      <c r="I103" s="10"/>
      <c r="J103" s="13"/>
      <c r="K103" s="9">
        <f t="shared" ref="K103:K108" si="211">J103-L103</f>
        <v>0</v>
      </c>
      <c r="L103" s="10"/>
      <c r="M103" s="13"/>
      <c r="N103" s="9">
        <f t="shared" ref="N103:N108" si="212">M103-O103</f>
        <v>0</v>
      </c>
      <c r="O103" s="10"/>
      <c r="P103" s="13"/>
      <c r="Q103" s="9">
        <f t="shared" ref="Q103:Q108" si="213">P103-R103</f>
        <v>0</v>
      </c>
      <c r="R103" s="10"/>
      <c r="S103" s="13"/>
      <c r="T103" s="9">
        <f t="shared" ref="T103:T108" si="214">S103-U103</f>
        <v>0</v>
      </c>
      <c r="U103" s="10"/>
      <c r="V103" s="13"/>
      <c r="W103" s="9">
        <f t="shared" ref="W103:W108" si="215">V103-X103</f>
        <v>0</v>
      </c>
      <c r="X103" s="10"/>
      <c r="Y103" s="13"/>
      <c r="Z103" s="9">
        <f t="shared" ref="Z103:Z108" si="216">Y103-AA103</f>
        <v>0</v>
      </c>
      <c r="AA103" s="10"/>
      <c r="AB103" s="13"/>
      <c r="AC103" s="9">
        <f t="shared" ref="AC103:AC108" si="217">AB103-AD103</f>
        <v>0</v>
      </c>
      <c r="AD103" s="10"/>
      <c r="AE103" s="13"/>
      <c r="AF103" s="9">
        <f t="shared" ref="AF103:AF108" si="218">AE103-AG103</f>
        <v>0</v>
      </c>
      <c r="AG103" s="10"/>
      <c r="AH103" s="13"/>
      <c r="AI103" s="9">
        <f t="shared" ref="AI103:AI108" si="219">AH103-AJ103</f>
        <v>0</v>
      </c>
      <c r="AJ103" s="10"/>
      <c r="AK103" s="13"/>
      <c r="AL103" s="9">
        <f t="shared" ref="AL103:AL108" si="220">AK103-AM103</f>
        <v>0</v>
      </c>
      <c r="AM103" s="10"/>
      <c r="AN103" s="13"/>
      <c r="AO103" s="9">
        <f t="shared" ref="AO103:AO108" si="221">AN103-AP103</f>
        <v>0</v>
      </c>
      <c r="AP103" s="10"/>
      <c r="AQ103" s="13"/>
      <c r="AR103" s="9">
        <f t="shared" ref="AR103:AR108" si="222">AQ103-AS103</f>
        <v>0</v>
      </c>
      <c r="AS103" s="10"/>
      <c r="AT103" s="13"/>
      <c r="AU103" s="9">
        <f t="shared" ref="AU103:AU108" si="223">AT103-AV103</f>
        <v>0</v>
      </c>
      <c r="AV103" s="10"/>
      <c r="AW103" s="13"/>
      <c r="AX103" s="9">
        <f t="shared" ref="AX103:AX108" si="224">AW103-AY103</f>
        <v>0</v>
      </c>
      <c r="AY103" s="10"/>
      <c r="AZ103" s="14"/>
      <c r="BA103" s="4" t="s">
        <v>34</v>
      </c>
    </row>
    <row r="104" spans="1:53">
      <c r="A104" s="609"/>
      <c r="B104" s="611"/>
      <c r="C104" s="613"/>
      <c r="D104" s="615"/>
      <c r="E104" s="466"/>
      <c r="F104" s="45" t="s">
        <v>35</v>
      </c>
      <c r="G104" s="13"/>
      <c r="H104" s="11">
        <f t="shared" si="210"/>
        <v>0</v>
      </c>
      <c r="I104" s="12"/>
      <c r="J104" s="13"/>
      <c r="K104" s="11">
        <f t="shared" si="211"/>
        <v>0</v>
      </c>
      <c r="L104" s="12"/>
      <c r="M104" s="13"/>
      <c r="N104" s="11">
        <f t="shared" si="212"/>
        <v>0</v>
      </c>
      <c r="O104" s="12"/>
      <c r="P104" s="13"/>
      <c r="Q104" s="11">
        <f t="shared" si="213"/>
        <v>0</v>
      </c>
      <c r="R104" s="12"/>
      <c r="S104" s="13"/>
      <c r="T104" s="11">
        <f t="shared" si="214"/>
        <v>0</v>
      </c>
      <c r="U104" s="12"/>
      <c r="V104" s="13"/>
      <c r="W104" s="11">
        <f t="shared" si="215"/>
        <v>0</v>
      </c>
      <c r="X104" s="12"/>
      <c r="Y104" s="13"/>
      <c r="Z104" s="11">
        <f t="shared" si="216"/>
        <v>0</v>
      </c>
      <c r="AA104" s="12"/>
      <c r="AB104" s="13"/>
      <c r="AC104" s="11">
        <f t="shared" si="217"/>
        <v>0</v>
      </c>
      <c r="AD104" s="12"/>
      <c r="AE104" s="13"/>
      <c r="AF104" s="11">
        <f t="shared" si="218"/>
        <v>0</v>
      </c>
      <c r="AG104" s="12"/>
      <c r="AH104" s="13"/>
      <c r="AI104" s="11">
        <f t="shared" si="219"/>
        <v>0</v>
      </c>
      <c r="AJ104" s="12"/>
      <c r="AK104" s="13"/>
      <c r="AL104" s="11">
        <f t="shared" si="220"/>
        <v>0</v>
      </c>
      <c r="AM104" s="12"/>
      <c r="AN104" s="13"/>
      <c r="AO104" s="11">
        <f t="shared" si="221"/>
        <v>0</v>
      </c>
      <c r="AP104" s="12"/>
      <c r="AQ104" s="13"/>
      <c r="AR104" s="11">
        <f t="shared" si="222"/>
        <v>0</v>
      </c>
      <c r="AS104" s="12"/>
      <c r="AT104" s="13"/>
      <c r="AU104" s="11">
        <f t="shared" si="223"/>
        <v>0</v>
      </c>
      <c r="AV104" s="12"/>
      <c r="AW104" s="13"/>
      <c r="AX104" s="11">
        <f t="shared" si="224"/>
        <v>0</v>
      </c>
      <c r="AY104" s="12"/>
      <c r="AZ104" s="14"/>
      <c r="BA104" s="55">
        <f>SUM(G103:G108,J103:J108,M103:M108,P103:P108,S103:S108,V103:V108,Y103:Y108,AB103:AB108,AE103:AE108,AH103:AH108,AQ103:AQ108,AZ103:AZ108,AK103:AK108,AN103:AN108)</f>
        <v>280000</v>
      </c>
    </row>
    <row r="105" spans="1:53">
      <c r="A105" s="609"/>
      <c r="B105" s="611"/>
      <c r="C105" s="613"/>
      <c r="D105" s="615"/>
      <c r="E105" s="466"/>
      <c r="F105" s="45" t="s">
        <v>36</v>
      </c>
      <c r="G105" s="13"/>
      <c r="H105" s="11">
        <f t="shared" si="210"/>
        <v>0</v>
      </c>
      <c r="I105" s="12"/>
      <c r="J105" s="13"/>
      <c r="K105" s="11">
        <f t="shared" si="211"/>
        <v>0</v>
      </c>
      <c r="L105" s="12"/>
      <c r="M105" s="13"/>
      <c r="N105" s="11">
        <f t="shared" si="212"/>
        <v>0</v>
      </c>
      <c r="O105" s="12"/>
      <c r="P105" s="13"/>
      <c r="Q105" s="11">
        <f t="shared" si="213"/>
        <v>0</v>
      </c>
      <c r="R105" s="12"/>
      <c r="S105" s="13"/>
      <c r="T105" s="11">
        <f t="shared" si="214"/>
        <v>0</v>
      </c>
      <c r="U105" s="12"/>
      <c r="V105" s="13"/>
      <c r="W105" s="11">
        <f t="shared" si="215"/>
        <v>0</v>
      </c>
      <c r="X105" s="12"/>
      <c r="Y105" s="13"/>
      <c r="Z105" s="11">
        <f t="shared" si="216"/>
        <v>0</v>
      </c>
      <c r="AA105" s="12"/>
      <c r="AB105" s="13"/>
      <c r="AC105" s="11">
        <f t="shared" si="217"/>
        <v>0</v>
      </c>
      <c r="AD105" s="12"/>
      <c r="AE105" s="13"/>
      <c r="AF105" s="11">
        <f t="shared" si="218"/>
        <v>0</v>
      </c>
      <c r="AG105" s="12"/>
      <c r="AH105" s="13"/>
      <c r="AI105" s="11">
        <f t="shared" si="219"/>
        <v>0</v>
      </c>
      <c r="AJ105" s="12"/>
      <c r="AK105" s="13"/>
      <c r="AL105" s="11">
        <f t="shared" si="220"/>
        <v>0</v>
      </c>
      <c r="AM105" s="12"/>
      <c r="AN105" s="13"/>
      <c r="AO105" s="11">
        <f t="shared" si="221"/>
        <v>0</v>
      </c>
      <c r="AP105" s="12"/>
      <c r="AQ105" s="13"/>
      <c r="AR105" s="11">
        <f t="shared" si="222"/>
        <v>0</v>
      </c>
      <c r="AS105" s="12"/>
      <c r="AT105" s="13"/>
      <c r="AU105" s="11">
        <f t="shared" si="223"/>
        <v>0</v>
      </c>
      <c r="AV105" s="12"/>
      <c r="AW105" s="13"/>
      <c r="AX105" s="11">
        <f t="shared" si="224"/>
        <v>0</v>
      </c>
      <c r="AY105" s="12"/>
      <c r="AZ105" s="14"/>
      <c r="BA105" s="7" t="s">
        <v>37</v>
      </c>
    </row>
    <row r="106" spans="1:53">
      <c r="A106" s="609"/>
      <c r="B106" s="611"/>
      <c r="C106" s="613"/>
      <c r="D106" s="615"/>
      <c r="E106" s="466"/>
      <c r="F106" s="45" t="s">
        <v>38</v>
      </c>
      <c r="G106" s="13"/>
      <c r="H106" s="11">
        <f t="shared" si="210"/>
        <v>0</v>
      </c>
      <c r="I106" s="12"/>
      <c r="J106" s="13"/>
      <c r="K106" s="11">
        <f t="shared" si="211"/>
        <v>0</v>
      </c>
      <c r="L106" s="12"/>
      <c r="M106" s="13"/>
      <c r="N106" s="11">
        <f t="shared" si="212"/>
        <v>0</v>
      </c>
      <c r="O106" s="12"/>
      <c r="P106" s="13"/>
      <c r="Q106" s="11">
        <f t="shared" si="213"/>
        <v>0</v>
      </c>
      <c r="R106" s="12"/>
      <c r="S106" s="13">
        <v>280000</v>
      </c>
      <c r="T106" s="11">
        <f t="shared" si="214"/>
        <v>0</v>
      </c>
      <c r="U106" s="12">
        <v>280000</v>
      </c>
      <c r="V106" s="13"/>
      <c r="W106" s="11">
        <f t="shared" si="215"/>
        <v>0</v>
      </c>
      <c r="X106" s="12"/>
      <c r="Y106" s="13"/>
      <c r="Z106" s="11">
        <f t="shared" si="216"/>
        <v>0</v>
      </c>
      <c r="AA106" s="12"/>
      <c r="AB106" s="13"/>
      <c r="AC106" s="11">
        <f t="shared" si="217"/>
        <v>0</v>
      </c>
      <c r="AD106" s="12"/>
      <c r="AE106" s="13"/>
      <c r="AF106" s="11">
        <f t="shared" si="218"/>
        <v>0</v>
      </c>
      <c r="AG106" s="12"/>
      <c r="AH106" s="13"/>
      <c r="AI106" s="11">
        <f t="shared" si="219"/>
        <v>0</v>
      </c>
      <c r="AJ106" s="12"/>
      <c r="AK106" s="13"/>
      <c r="AL106" s="11">
        <f t="shared" si="220"/>
        <v>0</v>
      </c>
      <c r="AM106" s="12"/>
      <c r="AN106" s="13"/>
      <c r="AO106" s="11">
        <f t="shared" si="221"/>
        <v>0</v>
      </c>
      <c r="AP106" s="12"/>
      <c r="AQ106" s="13"/>
      <c r="AR106" s="11">
        <f t="shared" si="222"/>
        <v>0</v>
      </c>
      <c r="AS106" s="12"/>
      <c r="AT106" s="13"/>
      <c r="AU106" s="11">
        <f t="shared" si="223"/>
        <v>0</v>
      </c>
      <c r="AV106" s="12"/>
      <c r="AW106" s="13"/>
      <c r="AX106" s="11">
        <f t="shared" si="224"/>
        <v>0</v>
      </c>
      <c r="AY106" s="12"/>
      <c r="AZ106" s="14"/>
      <c r="BA106" s="55">
        <f>SUM(H103:H108,K103:K108,N103:N108,Q103:Q108,T103:T108,W103:W108,Z103:Z108,AC103:AC108,Z103:Z108,AF103:AF108,AI103:AI108,AR103:AR108,AL103:AL108,AO103:AO108)</f>
        <v>0</v>
      </c>
    </row>
    <row r="107" spans="1:53">
      <c r="A107" s="609"/>
      <c r="B107" s="611"/>
      <c r="C107" s="613"/>
      <c r="D107" s="615"/>
      <c r="E107" s="466"/>
      <c r="F107" s="45" t="s">
        <v>39</v>
      </c>
      <c r="G107" s="13"/>
      <c r="H107" s="11">
        <f t="shared" si="210"/>
        <v>0</v>
      </c>
      <c r="I107" s="12"/>
      <c r="J107" s="13"/>
      <c r="K107" s="11">
        <f t="shared" si="211"/>
        <v>0</v>
      </c>
      <c r="L107" s="12"/>
      <c r="M107" s="13"/>
      <c r="N107" s="11">
        <f t="shared" si="212"/>
        <v>0</v>
      </c>
      <c r="O107" s="12"/>
      <c r="P107" s="13"/>
      <c r="Q107" s="11">
        <f t="shared" si="213"/>
        <v>0</v>
      </c>
      <c r="R107" s="12"/>
      <c r="S107" s="13"/>
      <c r="T107" s="11">
        <f t="shared" si="214"/>
        <v>0</v>
      </c>
      <c r="U107" s="12"/>
      <c r="V107" s="13"/>
      <c r="W107" s="11">
        <f t="shared" si="215"/>
        <v>0</v>
      </c>
      <c r="X107" s="12"/>
      <c r="Y107" s="13"/>
      <c r="Z107" s="11">
        <f t="shared" si="216"/>
        <v>0</v>
      </c>
      <c r="AA107" s="12"/>
      <c r="AB107" s="13"/>
      <c r="AC107" s="11">
        <f t="shared" si="217"/>
        <v>0</v>
      </c>
      <c r="AD107" s="12"/>
      <c r="AE107" s="13"/>
      <c r="AF107" s="11">
        <f t="shared" si="218"/>
        <v>0</v>
      </c>
      <c r="AG107" s="12"/>
      <c r="AH107" s="13"/>
      <c r="AI107" s="11">
        <f t="shared" si="219"/>
        <v>0</v>
      </c>
      <c r="AJ107" s="12"/>
      <c r="AK107" s="13"/>
      <c r="AL107" s="11">
        <f t="shared" si="220"/>
        <v>0</v>
      </c>
      <c r="AM107" s="12"/>
      <c r="AN107" s="13"/>
      <c r="AO107" s="11">
        <f t="shared" si="221"/>
        <v>0</v>
      </c>
      <c r="AP107" s="12"/>
      <c r="AQ107" s="13"/>
      <c r="AR107" s="11">
        <f t="shared" si="222"/>
        <v>0</v>
      </c>
      <c r="AS107" s="12"/>
      <c r="AT107" s="13"/>
      <c r="AU107" s="11">
        <f t="shared" si="223"/>
        <v>0</v>
      </c>
      <c r="AV107" s="12"/>
      <c r="AW107" s="13"/>
      <c r="AX107" s="11">
        <f t="shared" si="224"/>
        <v>0</v>
      </c>
      <c r="AY107" s="12"/>
      <c r="AZ107" s="14"/>
      <c r="BA107" s="7" t="s">
        <v>40</v>
      </c>
    </row>
    <row r="108" spans="1:53">
      <c r="A108" s="609"/>
      <c r="B108" s="611"/>
      <c r="C108" s="613"/>
      <c r="D108" s="615"/>
      <c r="E108" s="466"/>
      <c r="F108" s="45" t="s">
        <v>42</v>
      </c>
      <c r="G108" s="13"/>
      <c r="H108" s="11">
        <f t="shared" si="210"/>
        <v>0</v>
      </c>
      <c r="I108" s="12"/>
      <c r="J108" s="13"/>
      <c r="K108" s="11">
        <f t="shared" si="211"/>
        <v>0</v>
      </c>
      <c r="L108" s="12"/>
      <c r="M108" s="13"/>
      <c r="N108" s="11">
        <f t="shared" si="212"/>
        <v>0</v>
      </c>
      <c r="O108" s="12"/>
      <c r="P108" s="13"/>
      <c r="Q108" s="11">
        <f t="shared" si="213"/>
        <v>0</v>
      </c>
      <c r="R108" s="12"/>
      <c r="S108" s="13"/>
      <c r="T108" s="11">
        <f t="shared" si="214"/>
        <v>0</v>
      </c>
      <c r="U108" s="12"/>
      <c r="V108" s="13"/>
      <c r="W108" s="11">
        <f t="shared" si="215"/>
        <v>0</v>
      </c>
      <c r="X108" s="12"/>
      <c r="Y108" s="13"/>
      <c r="Z108" s="11">
        <f t="shared" si="216"/>
        <v>0</v>
      </c>
      <c r="AA108" s="12"/>
      <c r="AB108" s="13"/>
      <c r="AC108" s="11">
        <f t="shared" si="217"/>
        <v>0</v>
      </c>
      <c r="AD108" s="12"/>
      <c r="AE108" s="140"/>
      <c r="AF108" s="129">
        <f t="shared" si="218"/>
        <v>0</v>
      </c>
      <c r="AG108" s="12"/>
      <c r="AH108" s="13"/>
      <c r="AI108" s="11">
        <f t="shared" si="219"/>
        <v>0</v>
      </c>
      <c r="AJ108" s="12"/>
      <c r="AK108" s="13"/>
      <c r="AL108" s="11">
        <f t="shared" si="220"/>
        <v>0</v>
      </c>
      <c r="AM108" s="12"/>
      <c r="AN108" s="13"/>
      <c r="AO108" s="11">
        <f t="shared" si="221"/>
        <v>0</v>
      </c>
      <c r="AP108" s="12"/>
      <c r="AQ108" s="13"/>
      <c r="AR108" s="11">
        <f t="shared" si="222"/>
        <v>0</v>
      </c>
      <c r="AS108" s="12"/>
      <c r="AT108" s="13"/>
      <c r="AU108" s="11">
        <f t="shared" si="223"/>
        <v>0</v>
      </c>
      <c r="AV108" s="12"/>
      <c r="AW108" s="13"/>
      <c r="AX108" s="11">
        <f t="shared" si="224"/>
        <v>0</v>
      </c>
      <c r="AY108" s="12"/>
      <c r="AZ108" s="14"/>
      <c r="BA108" s="55">
        <f>SUM(I103:I108,L103:L108,O103:O108,R103:R108,U103:U108,X103:X108,AA103:AA108,AD103:AD108,AG103:AG108,AJ103:AJ108,AS103:AS108,AM103:AM108,AP103:AP108)</f>
        <v>280000</v>
      </c>
    </row>
    <row r="109" spans="1:53" ht="15" customHeight="1">
      <c r="A109" s="435" t="s">
        <v>24</v>
      </c>
      <c r="B109" s="446" t="s">
        <v>20</v>
      </c>
      <c r="C109" s="446" t="s">
        <v>21</v>
      </c>
      <c r="D109" s="446" t="s">
        <v>212</v>
      </c>
      <c r="E109" s="446" t="s">
        <v>23</v>
      </c>
      <c r="F109" s="448" t="s">
        <v>25</v>
      </c>
      <c r="G109" s="433" t="s">
        <v>26</v>
      </c>
      <c r="H109" s="435" t="s">
        <v>27</v>
      </c>
      <c r="I109" s="437" t="s">
        <v>28</v>
      </c>
      <c r="J109" s="433" t="s">
        <v>26</v>
      </c>
      <c r="K109" s="435" t="s">
        <v>27</v>
      </c>
      <c r="L109" s="437" t="s">
        <v>28</v>
      </c>
      <c r="M109" s="433" t="s">
        <v>26</v>
      </c>
      <c r="N109" s="435" t="s">
        <v>27</v>
      </c>
      <c r="O109" s="437" t="s">
        <v>28</v>
      </c>
      <c r="P109" s="433" t="s">
        <v>26</v>
      </c>
      <c r="Q109" s="435" t="s">
        <v>27</v>
      </c>
      <c r="R109" s="437" t="s">
        <v>28</v>
      </c>
      <c r="S109" s="433" t="s">
        <v>26</v>
      </c>
      <c r="T109" s="435" t="s">
        <v>27</v>
      </c>
      <c r="U109" s="437" t="s">
        <v>28</v>
      </c>
      <c r="V109" s="433" t="s">
        <v>26</v>
      </c>
      <c r="W109" s="435" t="s">
        <v>27</v>
      </c>
      <c r="X109" s="437" t="s">
        <v>28</v>
      </c>
      <c r="Y109" s="433" t="s">
        <v>26</v>
      </c>
      <c r="Z109" s="435" t="s">
        <v>27</v>
      </c>
      <c r="AA109" s="437" t="s">
        <v>28</v>
      </c>
      <c r="AB109" s="433" t="s">
        <v>26</v>
      </c>
      <c r="AC109" s="435" t="s">
        <v>27</v>
      </c>
      <c r="AD109" s="437" t="s">
        <v>28</v>
      </c>
      <c r="AE109" s="433" t="s">
        <v>26</v>
      </c>
      <c r="AF109" s="435" t="s">
        <v>27</v>
      </c>
      <c r="AG109" s="437" t="s">
        <v>28</v>
      </c>
      <c r="AH109" s="433" t="s">
        <v>26</v>
      </c>
      <c r="AI109" s="435" t="s">
        <v>27</v>
      </c>
      <c r="AJ109" s="437" t="s">
        <v>28</v>
      </c>
      <c r="AK109" s="433" t="s">
        <v>26</v>
      </c>
      <c r="AL109" s="435" t="s">
        <v>27</v>
      </c>
      <c r="AM109" s="437" t="s">
        <v>28</v>
      </c>
      <c r="AN109" s="433" t="s">
        <v>26</v>
      </c>
      <c r="AO109" s="435" t="s">
        <v>27</v>
      </c>
      <c r="AP109" s="437" t="s">
        <v>28</v>
      </c>
      <c r="AQ109" s="433" t="s">
        <v>26</v>
      </c>
      <c r="AR109" s="435" t="s">
        <v>27</v>
      </c>
      <c r="AS109" s="437" t="s">
        <v>28</v>
      </c>
      <c r="AT109" s="433" t="s">
        <v>26</v>
      </c>
      <c r="AU109" s="435" t="s">
        <v>27</v>
      </c>
      <c r="AV109" s="437" t="s">
        <v>28</v>
      </c>
      <c r="AW109" s="433" t="s">
        <v>26</v>
      </c>
      <c r="AX109" s="435" t="s">
        <v>27</v>
      </c>
      <c r="AY109" s="437" t="s">
        <v>28</v>
      </c>
      <c r="AZ109" s="464" t="s">
        <v>26</v>
      </c>
      <c r="BA109" s="463" t="s">
        <v>29</v>
      </c>
    </row>
    <row r="110" spans="1:53" ht="15" customHeight="1">
      <c r="A110" s="608" t="s">
        <v>575</v>
      </c>
      <c r="B110" s="610" t="s">
        <v>623</v>
      </c>
      <c r="C110" s="612">
        <v>2226</v>
      </c>
      <c r="D110" s="614" t="s">
        <v>624</v>
      </c>
      <c r="E110" s="616" t="s">
        <v>625</v>
      </c>
      <c r="F110" s="44" t="s">
        <v>33</v>
      </c>
      <c r="G110" s="13"/>
      <c r="H110" s="9">
        <f t="shared" ref="H110:H115" si="225">G110-I110</f>
        <v>0</v>
      </c>
      <c r="I110" s="10"/>
      <c r="J110" s="13"/>
      <c r="K110" s="9">
        <f t="shared" ref="K110:K115" si="226">J110-L110</f>
        <v>0</v>
      </c>
      <c r="L110" s="10"/>
      <c r="M110" s="13"/>
      <c r="N110" s="9">
        <f t="shared" ref="N110:N115" si="227">M110-O110</f>
        <v>0</v>
      </c>
      <c r="O110" s="10"/>
      <c r="P110" s="13"/>
      <c r="Q110" s="9">
        <f t="shared" ref="Q110:Q115" si="228">P110-R110</f>
        <v>0</v>
      </c>
      <c r="R110" s="10"/>
      <c r="S110" s="13"/>
      <c r="T110" s="9">
        <f t="shared" ref="T110:T115" si="229">S110-U110</f>
        <v>0</v>
      </c>
      <c r="U110" s="10"/>
      <c r="V110" s="13"/>
      <c r="W110" s="9">
        <f t="shared" ref="W110:W115" si="230">V110-X110</f>
        <v>0</v>
      </c>
      <c r="X110" s="10"/>
      <c r="Y110" s="13"/>
      <c r="Z110" s="9">
        <f t="shared" ref="Z110:Z115" si="231">Y110-AA110</f>
        <v>0</v>
      </c>
      <c r="AA110" s="10"/>
      <c r="AB110" s="13"/>
      <c r="AC110" s="9">
        <f t="shared" ref="AC110:AC115" si="232">AB110-AD110</f>
        <v>0</v>
      </c>
      <c r="AD110" s="10"/>
      <c r="AE110" s="13"/>
      <c r="AF110" s="9">
        <f t="shared" ref="AF110:AF115" si="233">AE110-AG110</f>
        <v>0</v>
      </c>
      <c r="AG110" s="10"/>
      <c r="AH110" s="13"/>
      <c r="AI110" s="9">
        <f t="shared" ref="AI110:AI115" si="234">AH110-AJ110</f>
        <v>0</v>
      </c>
      <c r="AJ110" s="10"/>
      <c r="AK110" s="13"/>
      <c r="AL110" s="9">
        <f t="shared" ref="AL110:AL115" si="235">AK110-AM110</f>
        <v>0</v>
      </c>
      <c r="AM110" s="10"/>
      <c r="AN110" s="13"/>
      <c r="AO110" s="9">
        <f t="shared" ref="AO110:AO115" si="236">AN110-AP110</f>
        <v>0</v>
      </c>
      <c r="AP110" s="10"/>
      <c r="AQ110" s="13"/>
      <c r="AR110" s="9">
        <f t="shared" ref="AR110:AR115" si="237">AQ110-AS110</f>
        <v>0</v>
      </c>
      <c r="AS110" s="10"/>
      <c r="AT110" s="13"/>
      <c r="AU110" s="9">
        <f t="shared" ref="AU110:AU115" si="238">AT110-AV110</f>
        <v>0</v>
      </c>
      <c r="AV110" s="10"/>
      <c r="AW110" s="13"/>
      <c r="AX110" s="9">
        <f t="shared" ref="AX110:AX115" si="239">AW110-AY110</f>
        <v>0</v>
      </c>
      <c r="AY110" s="10"/>
      <c r="AZ110" s="22"/>
      <c r="BA110" s="4" t="s">
        <v>34</v>
      </c>
    </row>
    <row r="111" spans="1:53" ht="15" customHeight="1">
      <c r="A111" s="609"/>
      <c r="B111" s="611"/>
      <c r="C111" s="613"/>
      <c r="D111" s="615"/>
      <c r="E111" s="617"/>
      <c r="F111" s="45" t="s">
        <v>35</v>
      </c>
      <c r="G111" s="13">
        <v>108803</v>
      </c>
      <c r="H111" s="11">
        <f t="shared" si="225"/>
        <v>30803</v>
      </c>
      <c r="I111" s="12">
        <v>78000</v>
      </c>
      <c r="J111" s="13"/>
      <c r="K111" s="11">
        <f t="shared" si="226"/>
        <v>0</v>
      </c>
      <c r="L111" s="12"/>
      <c r="M111" s="13"/>
      <c r="N111" s="11">
        <f t="shared" si="227"/>
        <v>0</v>
      </c>
      <c r="O111" s="12"/>
      <c r="P111" s="13"/>
      <c r="Q111" s="11">
        <f t="shared" si="228"/>
        <v>0</v>
      </c>
      <c r="R111" s="12"/>
      <c r="S111" s="13"/>
      <c r="T111" s="11">
        <f t="shared" si="229"/>
        <v>0</v>
      </c>
      <c r="U111" s="12"/>
      <c r="V111" s="13"/>
      <c r="W111" s="11">
        <f t="shared" si="230"/>
        <v>0</v>
      </c>
      <c r="X111" s="12"/>
      <c r="Y111" s="13"/>
      <c r="Z111" s="11">
        <f t="shared" si="231"/>
        <v>0</v>
      </c>
      <c r="AA111" s="12"/>
      <c r="AB111" s="13"/>
      <c r="AC111" s="11">
        <f t="shared" si="232"/>
        <v>0</v>
      </c>
      <c r="AD111" s="12"/>
      <c r="AE111" s="13"/>
      <c r="AF111" s="11">
        <f t="shared" si="233"/>
        <v>0</v>
      </c>
      <c r="AG111" s="12"/>
      <c r="AH111" s="13"/>
      <c r="AI111" s="11">
        <f t="shared" si="234"/>
        <v>0</v>
      </c>
      <c r="AJ111" s="12"/>
      <c r="AK111" s="13"/>
      <c r="AL111" s="11">
        <f t="shared" si="235"/>
        <v>0</v>
      </c>
      <c r="AM111" s="12"/>
      <c r="AN111" s="13"/>
      <c r="AO111" s="11">
        <f t="shared" si="236"/>
        <v>0</v>
      </c>
      <c r="AP111" s="12"/>
      <c r="AQ111" s="13"/>
      <c r="AR111" s="11">
        <f t="shared" si="237"/>
        <v>0</v>
      </c>
      <c r="AS111" s="12"/>
      <c r="AT111" s="13"/>
      <c r="AU111" s="11">
        <f t="shared" si="238"/>
        <v>0</v>
      </c>
      <c r="AV111" s="12"/>
      <c r="AW111" s="13"/>
      <c r="AX111" s="11">
        <f t="shared" si="239"/>
        <v>0</v>
      </c>
      <c r="AY111" s="12"/>
      <c r="AZ111" s="22"/>
      <c r="BA111" s="55">
        <f>SUM(G110:G115,J110:J115,M110:M115,P110:P115,S110:S115,V110:V115,Y110:Y115,AB110:AB115,AE110:AE115,AH110:AH115,AQ110:AQ115,AZ110:AZ115,AK110:AK115,AN110:AN115)</f>
        <v>1455334</v>
      </c>
    </row>
    <row r="112" spans="1:53" ht="15" customHeight="1">
      <c r="A112" s="609"/>
      <c r="B112" s="611"/>
      <c r="C112" s="613"/>
      <c r="D112" s="615"/>
      <c r="E112" s="617"/>
      <c r="F112" s="45" t="s">
        <v>36</v>
      </c>
      <c r="G112" s="13"/>
      <c r="H112" s="11">
        <f t="shared" si="225"/>
        <v>0</v>
      </c>
      <c r="I112" s="12"/>
      <c r="J112" s="13"/>
      <c r="K112" s="11">
        <f t="shared" si="226"/>
        <v>0</v>
      </c>
      <c r="L112" s="12"/>
      <c r="M112" s="13"/>
      <c r="N112" s="11">
        <f t="shared" si="227"/>
        <v>0</v>
      </c>
      <c r="O112" s="12"/>
      <c r="P112" s="13"/>
      <c r="Q112" s="11">
        <f t="shared" si="228"/>
        <v>0</v>
      </c>
      <c r="R112" s="12"/>
      <c r="S112" s="13"/>
      <c r="T112" s="11">
        <f t="shared" si="229"/>
        <v>0</v>
      </c>
      <c r="U112" s="12"/>
      <c r="V112" s="13"/>
      <c r="W112" s="11">
        <f t="shared" si="230"/>
        <v>0</v>
      </c>
      <c r="X112" s="12"/>
      <c r="Y112" s="13"/>
      <c r="Z112" s="11">
        <f t="shared" si="231"/>
        <v>0</v>
      </c>
      <c r="AA112" s="12"/>
      <c r="AB112" s="13"/>
      <c r="AC112" s="11">
        <f t="shared" si="232"/>
        <v>0</v>
      </c>
      <c r="AD112" s="12"/>
      <c r="AE112" s="13"/>
      <c r="AF112" s="11">
        <f t="shared" si="233"/>
        <v>0</v>
      </c>
      <c r="AG112" s="12"/>
      <c r="AH112" s="13"/>
      <c r="AI112" s="11">
        <f t="shared" si="234"/>
        <v>0</v>
      </c>
      <c r="AJ112" s="12"/>
      <c r="AK112" s="13"/>
      <c r="AL112" s="11">
        <f t="shared" si="235"/>
        <v>0</v>
      </c>
      <c r="AM112" s="12"/>
      <c r="AN112" s="13"/>
      <c r="AO112" s="11">
        <f t="shared" si="236"/>
        <v>0</v>
      </c>
      <c r="AP112" s="12"/>
      <c r="AQ112" s="13"/>
      <c r="AR112" s="11">
        <f t="shared" si="237"/>
        <v>0</v>
      </c>
      <c r="AS112" s="12"/>
      <c r="AT112" s="13"/>
      <c r="AU112" s="11">
        <f t="shared" si="238"/>
        <v>0</v>
      </c>
      <c r="AV112" s="12"/>
      <c r="AW112" s="13"/>
      <c r="AX112" s="11">
        <f t="shared" si="239"/>
        <v>0</v>
      </c>
      <c r="AY112" s="12"/>
      <c r="AZ112" s="22"/>
      <c r="BA112" s="7" t="s">
        <v>37</v>
      </c>
    </row>
    <row r="113" spans="1:53" ht="15" customHeight="1">
      <c r="A113" s="609"/>
      <c r="B113" s="611"/>
      <c r="C113" s="613"/>
      <c r="D113" s="615"/>
      <c r="E113" s="617"/>
      <c r="F113" s="45" t="s">
        <v>38</v>
      </c>
      <c r="G113" s="13"/>
      <c r="H113" s="11">
        <f t="shared" si="225"/>
        <v>0</v>
      </c>
      <c r="I113" s="12"/>
      <c r="J113" s="13">
        <v>110000</v>
      </c>
      <c r="K113" s="11">
        <f t="shared" si="226"/>
        <v>0</v>
      </c>
      <c r="L113" s="12">
        <v>110000</v>
      </c>
      <c r="M113" s="13"/>
      <c r="N113" s="11">
        <f t="shared" si="227"/>
        <v>0</v>
      </c>
      <c r="O113" s="12"/>
      <c r="P113" s="13"/>
      <c r="Q113" s="11">
        <f t="shared" si="228"/>
        <v>0</v>
      </c>
      <c r="R113" s="12"/>
      <c r="S113" s="13"/>
      <c r="T113" s="11">
        <f t="shared" si="229"/>
        <v>0</v>
      </c>
      <c r="U113" s="12"/>
      <c r="V113" s="13"/>
      <c r="W113" s="11">
        <f t="shared" si="230"/>
        <v>0</v>
      </c>
      <c r="X113" s="12"/>
      <c r="Y113" s="13"/>
      <c r="Z113" s="11">
        <f t="shared" si="231"/>
        <v>0</v>
      </c>
      <c r="AA113" s="12"/>
      <c r="AB113" s="13"/>
      <c r="AC113" s="11">
        <f t="shared" si="232"/>
        <v>0</v>
      </c>
      <c r="AD113" s="12"/>
      <c r="AE113" s="13"/>
      <c r="AF113" s="11">
        <f t="shared" si="233"/>
        <v>0</v>
      </c>
      <c r="AG113" s="12"/>
      <c r="AH113" s="13"/>
      <c r="AI113" s="11">
        <f t="shared" si="234"/>
        <v>0</v>
      </c>
      <c r="AJ113" s="12"/>
      <c r="AK113" s="13"/>
      <c r="AL113" s="11">
        <f t="shared" si="235"/>
        <v>0</v>
      </c>
      <c r="AM113" s="12"/>
      <c r="AN113" s="13"/>
      <c r="AO113" s="11">
        <f t="shared" si="236"/>
        <v>0</v>
      </c>
      <c r="AP113" s="12"/>
      <c r="AQ113" s="13"/>
      <c r="AR113" s="11">
        <f t="shared" si="237"/>
        <v>0</v>
      </c>
      <c r="AS113" s="12"/>
      <c r="AT113" s="13"/>
      <c r="AU113" s="11">
        <f t="shared" si="238"/>
        <v>0</v>
      </c>
      <c r="AV113" s="12"/>
      <c r="AW113" s="13"/>
      <c r="AX113" s="11">
        <f t="shared" si="239"/>
        <v>0</v>
      </c>
      <c r="AY113" s="12"/>
      <c r="AZ113" s="22"/>
      <c r="BA113" s="55">
        <f>SUM(H110:H115,K110:K115,N110:N115,Q110:Q115,T110:T115,W110:W115,Z110:Z115,AC110:AC115,Z110:Z115,AF110:AF115,AI110:AI115,AR110:AR115,AL110:AL115,AO110:AO115)</f>
        <v>30803</v>
      </c>
    </row>
    <row r="114" spans="1:53" ht="15" customHeight="1">
      <c r="A114" s="609"/>
      <c r="B114" s="611"/>
      <c r="C114" s="613"/>
      <c r="D114" s="615"/>
      <c r="E114" s="617"/>
      <c r="F114" s="45" t="s">
        <v>39</v>
      </c>
      <c r="G114" s="13"/>
      <c r="H114" s="11">
        <f t="shared" si="225"/>
        <v>0</v>
      </c>
      <c r="I114" s="12"/>
      <c r="J114" s="13">
        <v>18000</v>
      </c>
      <c r="K114" s="11">
        <f t="shared" si="226"/>
        <v>0</v>
      </c>
      <c r="L114" s="12">
        <v>18000</v>
      </c>
      <c r="M114" s="13"/>
      <c r="N114" s="11">
        <f t="shared" si="227"/>
        <v>0</v>
      </c>
      <c r="O114" s="12"/>
      <c r="P114" s="13"/>
      <c r="Q114" s="11">
        <f t="shared" si="228"/>
        <v>0</v>
      </c>
      <c r="R114" s="12"/>
      <c r="S114" s="13"/>
      <c r="T114" s="11">
        <f t="shared" si="229"/>
        <v>0</v>
      </c>
      <c r="U114" s="12"/>
      <c r="V114" s="13"/>
      <c r="W114" s="11">
        <f t="shared" si="230"/>
        <v>0</v>
      </c>
      <c r="X114" s="12"/>
      <c r="Y114" s="13"/>
      <c r="Z114" s="11">
        <f t="shared" si="231"/>
        <v>0</v>
      </c>
      <c r="AA114" s="12"/>
      <c r="AB114" s="13"/>
      <c r="AC114" s="11">
        <f t="shared" si="232"/>
        <v>0</v>
      </c>
      <c r="AD114" s="12"/>
      <c r="AE114" s="13"/>
      <c r="AF114" s="11">
        <f t="shared" si="233"/>
        <v>0</v>
      </c>
      <c r="AG114" s="12"/>
      <c r="AH114" s="13"/>
      <c r="AI114" s="11">
        <f t="shared" si="234"/>
        <v>0</v>
      </c>
      <c r="AJ114" s="12"/>
      <c r="AK114" s="13"/>
      <c r="AL114" s="11">
        <f t="shared" si="235"/>
        <v>0</v>
      </c>
      <c r="AM114" s="12"/>
      <c r="AN114" s="13"/>
      <c r="AO114" s="11">
        <f t="shared" si="236"/>
        <v>0</v>
      </c>
      <c r="AP114" s="12"/>
      <c r="AQ114" s="13"/>
      <c r="AR114" s="11">
        <f t="shared" si="237"/>
        <v>0</v>
      </c>
      <c r="AS114" s="12"/>
      <c r="AT114" s="13"/>
      <c r="AU114" s="11">
        <f t="shared" si="238"/>
        <v>0</v>
      </c>
      <c r="AV114" s="12"/>
      <c r="AW114" s="13"/>
      <c r="AX114" s="11">
        <f t="shared" si="239"/>
        <v>0</v>
      </c>
      <c r="AY114" s="12"/>
      <c r="AZ114" s="22"/>
      <c r="BA114" s="7" t="s">
        <v>40</v>
      </c>
    </row>
    <row r="115" spans="1:53" ht="15" customHeight="1">
      <c r="A115" s="609"/>
      <c r="B115" s="611"/>
      <c r="C115" s="613"/>
      <c r="D115" s="615"/>
      <c r="E115" s="617"/>
      <c r="F115" s="45" t="s">
        <v>42</v>
      </c>
      <c r="G115" s="13"/>
      <c r="H115" s="11">
        <f t="shared" si="225"/>
        <v>0</v>
      </c>
      <c r="I115" s="12"/>
      <c r="J115" s="13">
        <v>1113531</v>
      </c>
      <c r="K115" s="11">
        <f t="shared" si="226"/>
        <v>0</v>
      </c>
      <c r="L115" s="12">
        <v>1113531</v>
      </c>
      <c r="M115" s="13">
        <v>105000</v>
      </c>
      <c r="N115" s="11">
        <f t="shared" si="227"/>
        <v>0</v>
      </c>
      <c r="O115" s="12">
        <v>105000</v>
      </c>
      <c r="P115" s="13"/>
      <c r="Q115" s="11">
        <f t="shared" si="228"/>
        <v>0</v>
      </c>
      <c r="R115" s="12"/>
      <c r="S115" s="13"/>
      <c r="T115" s="11">
        <f t="shared" si="229"/>
        <v>0</v>
      </c>
      <c r="U115" s="12"/>
      <c r="V115" s="13"/>
      <c r="W115" s="11">
        <f t="shared" si="230"/>
        <v>0</v>
      </c>
      <c r="X115" s="12"/>
      <c r="Y115" s="13"/>
      <c r="Z115" s="11">
        <f t="shared" si="231"/>
        <v>0</v>
      </c>
      <c r="AA115" s="12"/>
      <c r="AB115" s="13"/>
      <c r="AC115" s="11">
        <f t="shared" si="232"/>
        <v>0</v>
      </c>
      <c r="AD115" s="12"/>
      <c r="AE115" s="13"/>
      <c r="AF115" s="11">
        <f t="shared" si="233"/>
        <v>0</v>
      </c>
      <c r="AG115" s="12"/>
      <c r="AH115" s="13"/>
      <c r="AI115" s="11">
        <f t="shared" si="234"/>
        <v>0</v>
      </c>
      <c r="AJ115" s="12"/>
      <c r="AK115" s="13"/>
      <c r="AL115" s="11">
        <f t="shared" si="235"/>
        <v>0</v>
      </c>
      <c r="AM115" s="12"/>
      <c r="AN115" s="13"/>
      <c r="AO115" s="11">
        <f t="shared" si="236"/>
        <v>0</v>
      </c>
      <c r="AP115" s="12"/>
      <c r="AQ115" s="13"/>
      <c r="AR115" s="11">
        <f t="shared" si="237"/>
        <v>0</v>
      </c>
      <c r="AS115" s="12"/>
      <c r="AT115" s="13"/>
      <c r="AU115" s="11">
        <f t="shared" si="238"/>
        <v>0</v>
      </c>
      <c r="AV115" s="12"/>
      <c r="AW115" s="13"/>
      <c r="AX115" s="11">
        <f t="shared" si="239"/>
        <v>0</v>
      </c>
      <c r="AY115" s="12"/>
      <c r="AZ115" s="22"/>
      <c r="BA115" s="55">
        <f>SUM(I110:I115,L110:L115,O110:O115,R110:R115,U110:U115,X110:X115,AA110:AA115,AD110:AD115,AG110:AG115,AJ110:AJ115,AS110:AS115,AM110:AM115,AP110:AP115)</f>
        <v>1424531</v>
      </c>
    </row>
    <row r="116" spans="1:53" ht="15" customHeight="1">
      <c r="A116" s="435" t="s">
        <v>24</v>
      </c>
      <c r="B116" s="446" t="s">
        <v>20</v>
      </c>
      <c r="C116" s="446" t="s">
        <v>21</v>
      </c>
      <c r="D116" s="446" t="s">
        <v>212</v>
      </c>
      <c r="E116" s="446" t="s">
        <v>23</v>
      </c>
      <c r="F116" s="448" t="s">
        <v>25</v>
      </c>
      <c r="G116" s="433" t="s">
        <v>26</v>
      </c>
      <c r="H116" s="435" t="s">
        <v>27</v>
      </c>
      <c r="I116" s="437" t="s">
        <v>28</v>
      </c>
      <c r="J116" s="433" t="s">
        <v>26</v>
      </c>
      <c r="K116" s="435" t="s">
        <v>27</v>
      </c>
      <c r="L116" s="437" t="s">
        <v>28</v>
      </c>
      <c r="M116" s="433" t="s">
        <v>26</v>
      </c>
      <c r="N116" s="435" t="s">
        <v>27</v>
      </c>
      <c r="O116" s="437" t="s">
        <v>28</v>
      </c>
      <c r="P116" s="433" t="s">
        <v>26</v>
      </c>
      <c r="Q116" s="435" t="s">
        <v>27</v>
      </c>
      <c r="R116" s="437" t="s">
        <v>28</v>
      </c>
      <c r="S116" s="433" t="s">
        <v>26</v>
      </c>
      <c r="T116" s="435" t="s">
        <v>27</v>
      </c>
      <c r="U116" s="437" t="s">
        <v>28</v>
      </c>
      <c r="V116" s="433" t="s">
        <v>26</v>
      </c>
      <c r="W116" s="435" t="s">
        <v>27</v>
      </c>
      <c r="X116" s="437" t="s">
        <v>28</v>
      </c>
      <c r="Y116" s="433" t="s">
        <v>26</v>
      </c>
      <c r="Z116" s="435" t="s">
        <v>27</v>
      </c>
      <c r="AA116" s="437" t="s">
        <v>28</v>
      </c>
      <c r="AB116" s="433" t="s">
        <v>26</v>
      </c>
      <c r="AC116" s="435" t="s">
        <v>27</v>
      </c>
      <c r="AD116" s="437" t="s">
        <v>28</v>
      </c>
      <c r="AE116" s="433" t="s">
        <v>26</v>
      </c>
      <c r="AF116" s="435" t="s">
        <v>27</v>
      </c>
      <c r="AG116" s="437" t="s">
        <v>28</v>
      </c>
      <c r="AH116" s="433" t="s">
        <v>26</v>
      </c>
      <c r="AI116" s="435" t="s">
        <v>27</v>
      </c>
      <c r="AJ116" s="437" t="s">
        <v>28</v>
      </c>
      <c r="AK116" s="433" t="s">
        <v>26</v>
      </c>
      <c r="AL116" s="435" t="s">
        <v>27</v>
      </c>
      <c r="AM116" s="437" t="s">
        <v>28</v>
      </c>
      <c r="AN116" s="433" t="s">
        <v>26</v>
      </c>
      <c r="AO116" s="435" t="s">
        <v>27</v>
      </c>
      <c r="AP116" s="437" t="s">
        <v>28</v>
      </c>
      <c r="AQ116" s="433" t="s">
        <v>26</v>
      </c>
      <c r="AR116" s="435" t="s">
        <v>27</v>
      </c>
      <c r="AS116" s="437" t="s">
        <v>28</v>
      </c>
      <c r="AT116" s="433" t="s">
        <v>26</v>
      </c>
      <c r="AU116" s="435" t="s">
        <v>27</v>
      </c>
      <c r="AV116" s="437" t="s">
        <v>28</v>
      </c>
      <c r="AW116" s="433" t="s">
        <v>26</v>
      </c>
      <c r="AX116" s="435" t="s">
        <v>27</v>
      </c>
      <c r="AY116" s="437" t="s">
        <v>28</v>
      </c>
      <c r="AZ116" s="464" t="s">
        <v>26</v>
      </c>
      <c r="BA116" s="463" t="s">
        <v>29</v>
      </c>
    </row>
    <row r="117" spans="1:53" ht="15" customHeight="1">
      <c r="A117" s="608" t="s">
        <v>90</v>
      </c>
      <c r="B117" s="610" t="s">
        <v>626</v>
      </c>
      <c r="C117" s="612">
        <v>2478</v>
      </c>
      <c r="D117" s="614"/>
      <c r="E117" s="616" t="s">
        <v>627</v>
      </c>
      <c r="F117" s="44" t="s">
        <v>33</v>
      </c>
      <c r="G117" s="13"/>
      <c r="H117" s="9">
        <f t="shared" ref="H117:H122" si="240">G117-I117</f>
        <v>0</v>
      </c>
      <c r="I117" s="10"/>
      <c r="J117" s="13"/>
      <c r="K117" s="9">
        <f t="shared" ref="K117:K122" si="241">J117-L117</f>
        <v>0</v>
      </c>
      <c r="L117" s="10"/>
      <c r="M117" s="13"/>
      <c r="N117" s="9">
        <f t="shared" ref="N117:N122" si="242">M117-O117</f>
        <v>0</v>
      </c>
      <c r="O117" s="10"/>
      <c r="P117" s="13"/>
      <c r="Q117" s="9">
        <f t="shared" ref="Q117:Q122" si="243">P117-R117</f>
        <v>0</v>
      </c>
      <c r="R117" s="10"/>
      <c r="S117" s="13"/>
      <c r="T117" s="9">
        <f t="shared" ref="T117:T122" si="244">S117-U117</f>
        <v>0</v>
      </c>
      <c r="U117" s="10"/>
      <c r="V117" s="13"/>
      <c r="W117" s="9">
        <f t="shared" ref="W117:W122" si="245">V117-X117</f>
        <v>0</v>
      </c>
      <c r="X117" s="10"/>
      <c r="Y117" s="13"/>
      <c r="Z117" s="9">
        <f t="shared" ref="Z117:Z122" si="246">Y117-AA117</f>
        <v>0</v>
      </c>
      <c r="AA117" s="10"/>
      <c r="AB117" s="13"/>
      <c r="AC117" s="9">
        <f t="shared" ref="AC117:AC122" si="247">AB117-AD117</f>
        <v>0</v>
      </c>
      <c r="AD117" s="10"/>
      <c r="AE117" s="13"/>
      <c r="AF117" s="9">
        <f t="shared" ref="AF117:AF122" si="248">AE117-AG117</f>
        <v>0</v>
      </c>
      <c r="AG117" s="10"/>
      <c r="AH117" s="13"/>
      <c r="AI117" s="9">
        <f t="shared" ref="AI117:AI122" si="249">AH117-AJ117</f>
        <v>0</v>
      </c>
      <c r="AJ117" s="10"/>
      <c r="AK117" s="13"/>
      <c r="AL117" s="9">
        <f t="shared" ref="AL117:AL122" si="250">AK117-AM117</f>
        <v>0</v>
      </c>
      <c r="AM117" s="10"/>
      <c r="AN117" s="13"/>
      <c r="AO117" s="9">
        <f t="shared" ref="AO117:AO122" si="251">AN117-AP117</f>
        <v>0</v>
      </c>
      <c r="AP117" s="10"/>
      <c r="AQ117" s="13"/>
      <c r="AR117" s="9">
        <f t="shared" ref="AR117:AR122" si="252">AQ117-AS117</f>
        <v>0</v>
      </c>
      <c r="AS117" s="10"/>
      <c r="AT117" s="13"/>
      <c r="AU117" s="9">
        <f t="shared" ref="AU117:AU122" si="253">AT117-AV117</f>
        <v>0</v>
      </c>
      <c r="AV117" s="10"/>
      <c r="AW117" s="13"/>
      <c r="AX117" s="9">
        <f t="shared" ref="AX117:AX122" si="254">AW117-AY117</f>
        <v>0</v>
      </c>
      <c r="AY117" s="10"/>
      <c r="AZ117" s="14"/>
      <c r="BA117" s="4" t="s">
        <v>34</v>
      </c>
    </row>
    <row r="118" spans="1:53" ht="15" customHeight="1">
      <c r="A118" s="609"/>
      <c r="B118" s="611"/>
      <c r="C118" s="613"/>
      <c r="D118" s="615"/>
      <c r="E118" s="617"/>
      <c r="F118" s="45" t="s">
        <v>35</v>
      </c>
      <c r="G118" s="13"/>
      <c r="H118" s="11">
        <f t="shared" si="240"/>
        <v>0</v>
      </c>
      <c r="I118" s="12"/>
      <c r="J118" s="13"/>
      <c r="K118" s="11">
        <f t="shared" si="241"/>
        <v>0</v>
      </c>
      <c r="L118" s="12"/>
      <c r="M118" s="13"/>
      <c r="N118" s="11">
        <f t="shared" si="242"/>
        <v>0</v>
      </c>
      <c r="O118" s="12"/>
      <c r="P118" s="13"/>
      <c r="Q118" s="11">
        <f t="shared" si="243"/>
        <v>0</v>
      </c>
      <c r="R118" s="12"/>
      <c r="S118" s="13"/>
      <c r="T118" s="11">
        <f t="shared" si="244"/>
        <v>0</v>
      </c>
      <c r="U118" s="12"/>
      <c r="V118" s="13"/>
      <c r="W118" s="11">
        <f t="shared" si="245"/>
        <v>0</v>
      </c>
      <c r="X118" s="12"/>
      <c r="Y118" s="13"/>
      <c r="Z118" s="11">
        <f t="shared" si="246"/>
        <v>0</v>
      </c>
      <c r="AA118" s="12"/>
      <c r="AB118" s="13"/>
      <c r="AC118" s="11">
        <f t="shared" si="247"/>
        <v>0</v>
      </c>
      <c r="AD118" s="12"/>
      <c r="AE118" s="13"/>
      <c r="AF118" s="11">
        <f t="shared" si="248"/>
        <v>0</v>
      </c>
      <c r="AG118" s="12"/>
      <c r="AH118" s="13"/>
      <c r="AI118" s="11">
        <f t="shared" si="249"/>
        <v>0</v>
      </c>
      <c r="AJ118" s="12"/>
      <c r="AK118" s="13"/>
      <c r="AL118" s="11">
        <f t="shared" si="250"/>
        <v>0</v>
      </c>
      <c r="AM118" s="12"/>
      <c r="AN118" s="13"/>
      <c r="AO118" s="11">
        <f t="shared" si="251"/>
        <v>0</v>
      </c>
      <c r="AP118" s="12"/>
      <c r="AQ118" s="13"/>
      <c r="AR118" s="11">
        <f t="shared" si="252"/>
        <v>0</v>
      </c>
      <c r="AS118" s="12"/>
      <c r="AT118" s="13"/>
      <c r="AU118" s="11">
        <f t="shared" si="253"/>
        <v>0</v>
      </c>
      <c r="AV118" s="12"/>
      <c r="AW118" s="13"/>
      <c r="AX118" s="11">
        <f t="shared" si="254"/>
        <v>0</v>
      </c>
      <c r="AY118" s="12"/>
      <c r="AZ118" s="14"/>
      <c r="BA118" s="55">
        <f>SUM(G117:G122,J117:J122,M117:M122,P117:P122,S117:S122,V117:V122,Y117:Y122,AB117:AB122,AE117:AE122,AH117:AH122,AQ117:AQ122,AZ117:AZ122,AK117:AK122,AN117:AN122)</f>
        <v>123200</v>
      </c>
    </row>
    <row r="119" spans="1:53" ht="15" customHeight="1">
      <c r="A119" s="609"/>
      <c r="B119" s="611"/>
      <c r="C119" s="613"/>
      <c r="D119" s="615"/>
      <c r="E119" s="617"/>
      <c r="F119" s="45" t="s">
        <v>36</v>
      </c>
      <c r="G119" s="13"/>
      <c r="H119" s="11">
        <f t="shared" si="240"/>
        <v>0</v>
      </c>
      <c r="I119" s="12"/>
      <c r="J119" s="13"/>
      <c r="K119" s="11">
        <f t="shared" si="241"/>
        <v>0</v>
      </c>
      <c r="L119" s="12"/>
      <c r="M119" s="13"/>
      <c r="N119" s="11">
        <f t="shared" si="242"/>
        <v>0</v>
      </c>
      <c r="O119" s="12"/>
      <c r="P119" s="13"/>
      <c r="Q119" s="11">
        <f t="shared" si="243"/>
        <v>0</v>
      </c>
      <c r="R119" s="12"/>
      <c r="S119" s="13"/>
      <c r="T119" s="11">
        <f t="shared" si="244"/>
        <v>0</v>
      </c>
      <c r="U119" s="12"/>
      <c r="V119" s="13"/>
      <c r="W119" s="11">
        <f t="shared" si="245"/>
        <v>0</v>
      </c>
      <c r="X119" s="12"/>
      <c r="Y119" s="13"/>
      <c r="Z119" s="11">
        <f t="shared" si="246"/>
        <v>0</v>
      </c>
      <c r="AA119" s="12"/>
      <c r="AB119" s="13"/>
      <c r="AC119" s="11">
        <f t="shared" si="247"/>
        <v>0</v>
      </c>
      <c r="AD119" s="12"/>
      <c r="AE119" s="13"/>
      <c r="AF119" s="11">
        <f t="shared" si="248"/>
        <v>0</v>
      </c>
      <c r="AG119" s="12"/>
      <c r="AH119" s="13"/>
      <c r="AI119" s="11">
        <f t="shared" si="249"/>
        <v>0</v>
      </c>
      <c r="AJ119" s="12"/>
      <c r="AK119" s="13"/>
      <c r="AL119" s="11">
        <f t="shared" si="250"/>
        <v>0</v>
      </c>
      <c r="AM119" s="12"/>
      <c r="AN119" s="13"/>
      <c r="AO119" s="11">
        <f t="shared" si="251"/>
        <v>0</v>
      </c>
      <c r="AP119" s="12"/>
      <c r="AQ119" s="13"/>
      <c r="AR119" s="11">
        <f t="shared" si="252"/>
        <v>0</v>
      </c>
      <c r="AS119" s="12"/>
      <c r="AT119" s="13"/>
      <c r="AU119" s="11">
        <f t="shared" si="253"/>
        <v>0</v>
      </c>
      <c r="AV119" s="12"/>
      <c r="AW119" s="13"/>
      <c r="AX119" s="11">
        <f t="shared" si="254"/>
        <v>0</v>
      </c>
      <c r="AY119" s="12"/>
      <c r="AZ119" s="14"/>
      <c r="BA119" s="7" t="s">
        <v>37</v>
      </c>
    </row>
    <row r="120" spans="1:53" ht="15" customHeight="1">
      <c r="A120" s="609"/>
      <c r="B120" s="611"/>
      <c r="C120" s="613"/>
      <c r="D120" s="615"/>
      <c r="E120" s="617"/>
      <c r="F120" s="45" t="s">
        <v>38</v>
      </c>
      <c r="G120" s="13"/>
      <c r="H120" s="11">
        <f t="shared" si="240"/>
        <v>0</v>
      </c>
      <c r="I120" s="12"/>
      <c r="J120" s="13"/>
      <c r="K120" s="11">
        <f t="shared" si="241"/>
        <v>0</v>
      </c>
      <c r="L120" s="12"/>
      <c r="M120" s="13"/>
      <c r="N120" s="11">
        <f t="shared" si="242"/>
        <v>0</v>
      </c>
      <c r="O120" s="12"/>
      <c r="P120" s="13"/>
      <c r="Q120" s="11">
        <f t="shared" si="243"/>
        <v>0</v>
      </c>
      <c r="R120" s="12"/>
      <c r="S120" s="13"/>
      <c r="T120" s="11">
        <f t="shared" si="244"/>
        <v>0</v>
      </c>
      <c r="U120" s="12"/>
      <c r="V120" s="13"/>
      <c r="W120" s="11">
        <f t="shared" si="245"/>
        <v>0</v>
      </c>
      <c r="X120" s="12"/>
      <c r="Y120" s="13"/>
      <c r="Z120" s="11">
        <f t="shared" si="246"/>
        <v>0</v>
      </c>
      <c r="AA120" s="12"/>
      <c r="AB120" s="13"/>
      <c r="AC120" s="11">
        <f t="shared" si="247"/>
        <v>0</v>
      </c>
      <c r="AD120" s="12"/>
      <c r="AE120" s="13"/>
      <c r="AF120" s="11"/>
      <c r="AG120" s="12"/>
      <c r="AH120" s="13"/>
      <c r="AI120" s="11">
        <f t="shared" si="249"/>
        <v>0</v>
      </c>
      <c r="AJ120" s="12"/>
      <c r="AK120" s="13"/>
      <c r="AL120" s="11">
        <f t="shared" si="250"/>
        <v>0</v>
      </c>
      <c r="AM120" s="12"/>
      <c r="AN120" s="13"/>
      <c r="AO120" s="11">
        <f t="shared" si="251"/>
        <v>0</v>
      </c>
      <c r="AP120" s="12"/>
      <c r="AQ120" s="13"/>
      <c r="AR120" s="11">
        <f t="shared" si="252"/>
        <v>0</v>
      </c>
      <c r="AS120" s="12"/>
      <c r="AT120" s="13"/>
      <c r="AU120" s="11">
        <f t="shared" si="253"/>
        <v>0</v>
      </c>
      <c r="AV120" s="12"/>
      <c r="AW120" s="13"/>
      <c r="AX120" s="11">
        <f t="shared" si="254"/>
        <v>0</v>
      </c>
      <c r="AY120" s="12"/>
      <c r="AZ120" s="14"/>
      <c r="BA120" s="55">
        <f>SUM(H117:H122,K117:K122,N117:N122,Q117:Q122,T117:T122,W117:W122,Z117:Z122,AC117:AC122,Z117:Z122,AF117:AF122,AI117:AI122,AR117:AR122,AL117:AL122,AO117:AO122)</f>
        <v>0</v>
      </c>
    </row>
    <row r="121" spans="1:53" ht="15" customHeight="1">
      <c r="A121" s="609"/>
      <c r="B121" s="611"/>
      <c r="C121" s="613"/>
      <c r="D121" s="615"/>
      <c r="E121" s="617"/>
      <c r="F121" s="45" t="s">
        <v>39</v>
      </c>
      <c r="G121" s="13"/>
      <c r="H121" s="11">
        <f t="shared" si="240"/>
        <v>0</v>
      </c>
      <c r="I121" s="12"/>
      <c r="J121" s="13"/>
      <c r="K121" s="11">
        <f t="shared" si="241"/>
        <v>0</v>
      </c>
      <c r="L121" s="12"/>
      <c r="M121" s="13"/>
      <c r="N121" s="11">
        <f t="shared" si="242"/>
        <v>0</v>
      </c>
      <c r="O121" s="12"/>
      <c r="P121" s="13"/>
      <c r="Q121" s="11">
        <f t="shared" si="243"/>
        <v>0</v>
      </c>
      <c r="R121" s="12"/>
      <c r="S121" s="13"/>
      <c r="T121" s="11">
        <f t="shared" si="244"/>
        <v>0</v>
      </c>
      <c r="U121" s="12"/>
      <c r="V121" s="13"/>
      <c r="W121" s="11">
        <f t="shared" si="245"/>
        <v>0</v>
      </c>
      <c r="X121" s="12"/>
      <c r="Y121" s="13"/>
      <c r="Z121" s="11">
        <f t="shared" si="246"/>
        <v>0</v>
      </c>
      <c r="AA121" s="12"/>
      <c r="AB121" s="13"/>
      <c r="AC121" s="11">
        <f t="shared" si="247"/>
        <v>0</v>
      </c>
      <c r="AD121" s="12"/>
      <c r="AE121" s="13"/>
      <c r="AF121" s="11">
        <f t="shared" si="248"/>
        <v>0</v>
      </c>
      <c r="AG121" s="12"/>
      <c r="AH121" s="13"/>
      <c r="AI121" s="11">
        <f t="shared" si="249"/>
        <v>0</v>
      </c>
      <c r="AJ121" s="12"/>
      <c r="AK121" s="13"/>
      <c r="AL121" s="11">
        <f t="shared" si="250"/>
        <v>0</v>
      </c>
      <c r="AM121" s="12"/>
      <c r="AN121" s="13"/>
      <c r="AO121" s="11">
        <f t="shared" si="251"/>
        <v>0</v>
      </c>
      <c r="AP121" s="12"/>
      <c r="AQ121" s="13"/>
      <c r="AR121" s="11">
        <f t="shared" si="252"/>
        <v>0</v>
      </c>
      <c r="AS121" s="12"/>
      <c r="AT121" s="13"/>
      <c r="AU121" s="11">
        <f t="shared" si="253"/>
        <v>0</v>
      </c>
      <c r="AV121" s="12"/>
      <c r="AW121" s="13"/>
      <c r="AX121" s="11">
        <f t="shared" si="254"/>
        <v>0</v>
      </c>
      <c r="AY121" s="12"/>
      <c r="AZ121" s="14"/>
      <c r="BA121" s="7" t="s">
        <v>40</v>
      </c>
    </row>
    <row r="122" spans="1:53" ht="15" customHeight="1">
      <c r="A122" s="609"/>
      <c r="B122" s="611"/>
      <c r="C122" s="613"/>
      <c r="D122" s="615"/>
      <c r="E122" s="617"/>
      <c r="F122" s="45" t="s">
        <v>42</v>
      </c>
      <c r="G122" s="13"/>
      <c r="H122" s="11">
        <f t="shared" si="240"/>
        <v>0</v>
      </c>
      <c r="I122" s="12"/>
      <c r="J122" s="13">
        <v>123200</v>
      </c>
      <c r="K122" s="11">
        <f t="shared" si="241"/>
        <v>0</v>
      </c>
      <c r="L122" s="12">
        <v>123200</v>
      </c>
      <c r="M122" s="13"/>
      <c r="N122" s="11">
        <f t="shared" si="242"/>
        <v>0</v>
      </c>
      <c r="O122" s="12"/>
      <c r="P122" s="13"/>
      <c r="Q122" s="11">
        <f t="shared" si="243"/>
        <v>0</v>
      </c>
      <c r="R122" s="12"/>
      <c r="S122" s="13"/>
      <c r="T122" s="11">
        <f t="shared" si="244"/>
        <v>0</v>
      </c>
      <c r="U122" s="12"/>
      <c r="V122" s="13"/>
      <c r="W122" s="11">
        <f t="shared" si="245"/>
        <v>0</v>
      </c>
      <c r="X122" s="12"/>
      <c r="Y122" s="13"/>
      <c r="Z122" s="11">
        <f t="shared" si="246"/>
        <v>0</v>
      </c>
      <c r="AA122" s="12"/>
      <c r="AB122" s="13"/>
      <c r="AC122" s="11">
        <f t="shared" si="247"/>
        <v>0</v>
      </c>
      <c r="AD122" s="12"/>
      <c r="AE122" s="13"/>
      <c r="AF122" s="11">
        <f t="shared" si="248"/>
        <v>0</v>
      </c>
      <c r="AG122" s="12"/>
      <c r="AH122" s="13"/>
      <c r="AI122" s="11">
        <f t="shared" si="249"/>
        <v>0</v>
      </c>
      <c r="AJ122" s="12"/>
      <c r="AK122" s="13"/>
      <c r="AL122" s="11">
        <f t="shared" si="250"/>
        <v>0</v>
      </c>
      <c r="AM122" s="12"/>
      <c r="AN122" s="13"/>
      <c r="AO122" s="11">
        <f t="shared" si="251"/>
        <v>0</v>
      </c>
      <c r="AP122" s="12"/>
      <c r="AQ122" s="13"/>
      <c r="AR122" s="11">
        <f t="shared" si="252"/>
        <v>0</v>
      </c>
      <c r="AS122" s="12"/>
      <c r="AT122" s="13"/>
      <c r="AU122" s="11">
        <f t="shared" si="253"/>
        <v>0</v>
      </c>
      <c r="AV122" s="12"/>
      <c r="AW122" s="13"/>
      <c r="AX122" s="11">
        <f t="shared" si="254"/>
        <v>0</v>
      </c>
      <c r="AY122" s="12"/>
      <c r="AZ122" s="14"/>
      <c r="BA122" s="55">
        <f>SUM(I117:I122,L117:L122,O117:O122,R117:R122,U117:U122,X117:X122,AA117:AA122,AD117:AD122,AG117:AG122,AJ117:AJ122,AS117:AS122,AM117:AM122,AP117:AP122)</f>
        <v>123200</v>
      </c>
    </row>
    <row r="123" spans="1:53" ht="15" customHeight="1">
      <c r="A123" s="435" t="s">
        <v>24</v>
      </c>
      <c r="B123" s="446" t="s">
        <v>20</v>
      </c>
      <c r="C123" s="446" t="s">
        <v>21</v>
      </c>
      <c r="D123" s="446" t="s">
        <v>212</v>
      </c>
      <c r="E123" s="446" t="s">
        <v>23</v>
      </c>
      <c r="F123" s="448" t="s">
        <v>25</v>
      </c>
      <c r="G123" s="433" t="s">
        <v>26</v>
      </c>
      <c r="H123" s="435" t="s">
        <v>27</v>
      </c>
      <c r="I123" s="437" t="s">
        <v>28</v>
      </c>
      <c r="J123" s="433" t="s">
        <v>26</v>
      </c>
      <c r="K123" s="435" t="s">
        <v>27</v>
      </c>
      <c r="L123" s="437" t="s">
        <v>28</v>
      </c>
      <c r="M123" s="433" t="s">
        <v>26</v>
      </c>
      <c r="N123" s="435" t="s">
        <v>27</v>
      </c>
      <c r="O123" s="437" t="s">
        <v>28</v>
      </c>
      <c r="P123" s="433" t="s">
        <v>26</v>
      </c>
      <c r="Q123" s="435" t="s">
        <v>27</v>
      </c>
      <c r="R123" s="437" t="s">
        <v>28</v>
      </c>
      <c r="S123" s="433" t="s">
        <v>26</v>
      </c>
      <c r="T123" s="435" t="s">
        <v>27</v>
      </c>
      <c r="U123" s="437" t="s">
        <v>28</v>
      </c>
      <c r="V123" s="433" t="s">
        <v>26</v>
      </c>
      <c r="W123" s="435" t="s">
        <v>27</v>
      </c>
      <c r="X123" s="437" t="s">
        <v>28</v>
      </c>
      <c r="Y123" s="433" t="s">
        <v>26</v>
      </c>
      <c r="Z123" s="435" t="s">
        <v>27</v>
      </c>
      <c r="AA123" s="437" t="s">
        <v>28</v>
      </c>
      <c r="AB123" s="433" t="s">
        <v>26</v>
      </c>
      <c r="AC123" s="435" t="s">
        <v>27</v>
      </c>
      <c r="AD123" s="437" t="s">
        <v>28</v>
      </c>
      <c r="AE123" s="433" t="s">
        <v>26</v>
      </c>
      <c r="AF123" s="435" t="s">
        <v>27</v>
      </c>
      <c r="AG123" s="437" t="s">
        <v>28</v>
      </c>
      <c r="AH123" s="433" t="s">
        <v>26</v>
      </c>
      <c r="AI123" s="435" t="s">
        <v>27</v>
      </c>
      <c r="AJ123" s="437" t="s">
        <v>28</v>
      </c>
      <c r="AK123" s="433" t="s">
        <v>26</v>
      </c>
      <c r="AL123" s="435" t="s">
        <v>27</v>
      </c>
      <c r="AM123" s="437" t="s">
        <v>28</v>
      </c>
      <c r="AN123" s="433" t="s">
        <v>26</v>
      </c>
      <c r="AO123" s="435" t="s">
        <v>27</v>
      </c>
      <c r="AP123" s="437" t="s">
        <v>28</v>
      </c>
      <c r="AQ123" s="433" t="s">
        <v>26</v>
      </c>
      <c r="AR123" s="435" t="s">
        <v>27</v>
      </c>
      <c r="AS123" s="437" t="s">
        <v>28</v>
      </c>
      <c r="AT123" s="433" t="s">
        <v>26</v>
      </c>
      <c r="AU123" s="435" t="s">
        <v>27</v>
      </c>
      <c r="AV123" s="437" t="s">
        <v>28</v>
      </c>
      <c r="AW123" s="433" t="s">
        <v>26</v>
      </c>
      <c r="AX123" s="435" t="s">
        <v>27</v>
      </c>
      <c r="AY123" s="437" t="s">
        <v>28</v>
      </c>
      <c r="AZ123" s="464" t="s">
        <v>26</v>
      </c>
      <c r="BA123" s="463" t="s">
        <v>29</v>
      </c>
    </row>
    <row r="124" spans="1:53" ht="15" customHeight="1">
      <c r="A124" s="608" t="s">
        <v>90</v>
      </c>
      <c r="B124" s="610" t="s">
        <v>628</v>
      </c>
      <c r="C124" s="612">
        <v>2227</v>
      </c>
      <c r="D124" s="614"/>
      <c r="E124" s="616" t="s">
        <v>629</v>
      </c>
      <c r="F124" s="44" t="s">
        <v>33</v>
      </c>
      <c r="G124" s="13"/>
      <c r="H124" s="9">
        <f t="shared" ref="H124:H129" si="255">G124-I124</f>
        <v>0</v>
      </c>
      <c r="I124" s="10"/>
      <c r="J124" s="13"/>
      <c r="K124" s="9">
        <f t="shared" ref="K124:K129" si="256">J124-L124</f>
        <v>0</v>
      </c>
      <c r="L124" s="10"/>
      <c r="M124" s="13"/>
      <c r="N124" s="9">
        <f t="shared" ref="N124:N129" si="257">M124-O124</f>
        <v>0</v>
      </c>
      <c r="O124" s="10"/>
      <c r="P124" s="13"/>
      <c r="Q124" s="9">
        <f t="shared" ref="Q124:Q129" si="258">P124-R124</f>
        <v>0</v>
      </c>
      <c r="R124" s="10"/>
      <c r="S124" s="13"/>
      <c r="T124" s="9">
        <f t="shared" ref="T124:T129" si="259">S124-U124</f>
        <v>0</v>
      </c>
      <c r="U124" s="10"/>
      <c r="V124" s="13"/>
      <c r="W124" s="9">
        <f t="shared" ref="W124:W129" si="260">V124-X124</f>
        <v>0</v>
      </c>
      <c r="X124" s="10"/>
      <c r="Y124" s="13"/>
      <c r="Z124" s="9">
        <f t="shared" ref="Z124:Z129" si="261">Y124-AA124</f>
        <v>0</v>
      </c>
      <c r="AA124" s="10"/>
      <c r="AB124" s="13"/>
      <c r="AC124" s="9">
        <f t="shared" ref="AC124:AC129" si="262">AB124-AD124</f>
        <v>0</v>
      </c>
      <c r="AD124" s="10"/>
      <c r="AE124" s="13"/>
      <c r="AF124" s="9">
        <f t="shared" ref="AF124:AF129" si="263">AE124-AG124</f>
        <v>0</v>
      </c>
      <c r="AG124" s="10"/>
      <c r="AH124" s="13"/>
      <c r="AI124" s="9">
        <f t="shared" ref="AI124:AI129" si="264">AH124-AJ124</f>
        <v>0</v>
      </c>
      <c r="AJ124" s="10"/>
      <c r="AK124" s="13"/>
      <c r="AL124" s="9">
        <f t="shared" ref="AL124:AL129" si="265">AK124-AM124</f>
        <v>0</v>
      </c>
      <c r="AM124" s="10"/>
      <c r="AN124" s="13"/>
      <c r="AO124" s="9">
        <f t="shared" ref="AO124:AO129" si="266">AN124-AP124</f>
        <v>0</v>
      </c>
      <c r="AP124" s="10"/>
      <c r="AQ124" s="13"/>
      <c r="AR124" s="9">
        <f t="shared" ref="AR124:AR129" si="267">AQ124-AS124</f>
        <v>0</v>
      </c>
      <c r="AS124" s="10"/>
      <c r="AT124" s="13"/>
      <c r="AU124" s="9">
        <f t="shared" ref="AU124:AU129" si="268">AT124-AV124</f>
        <v>0</v>
      </c>
      <c r="AV124" s="10"/>
      <c r="AW124" s="13"/>
      <c r="AX124" s="9">
        <f t="shared" ref="AX124:AX129" si="269">AW124-AY124</f>
        <v>0</v>
      </c>
      <c r="AY124" s="10"/>
      <c r="AZ124" s="22"/>
      <c r="BA124" s="4" t="s">
        <v>34</v>
      </c>
    </row>
    <row r="125" spans="1:53" ht="15" customHeight="1">
      <c r="A125" s="609"/>
      <c r="B125" s="611"/>
      <c r="C125" s="613"/>
      <c r="D125" s="615"/>
      <c r="E125" s="617"/>
      <c r="F125" s="45" t="s">
        <v>35</v>
      </c>
      <c r="G125" s="13">
        <v>8553</v>
      </c>
      <c r="H125" s="11">
        <f t="shared" si="255"/>
        <v>0</v>
      </c>
      <c r="I125" s="12">
        <v>8553</v>
      </c>
      <c r="J125" s="13"/>
      <c r="K125" s="11">
        <f t="shared" si="256"/>
        <v>0</v>
      </c>
      <c r="L125" s="12"/>
      <c r="M125" s="13"/>
      <c r="N125" s="11">
        <f t="shared" si="257"/>
        <v>0</v>
      </c>
      <c r="O125" s="12"/>
      <c r="P125" s="13"/>
      <c r="Q125" s="11">
        <f t="shared" si="258"/>
        <v>0</v>
      </c>
      <c r="R125" s="12"/>
      <c r="S125" s="13"/>
      <c r="T125" s="11">
        <f t="shared" si="259"/>
        <v>0</v>
      </c>
      <c r="U125" s="12"/>
      <c r="V125" s="13"/>
      <c r="W125" s="11">
        <f t="shared" si="260"/>
        <v>0</v>
      </c>
      <c r="X125" s="12"/>
      <c r="Y125" s="13"/>
      <c r="Z125" s="11">
        <f t="shared" si="261"/>
        <v>0</v>
      </c>
      <c r="AA125" s="12"/>
      <c r="AB125" s="13"/>
      <c r="AC125" s="11">
        <f t="shared" si="262"/>
        <v>0</v>
      </c>
      <c r="AD125" s="12"/>
      <c r="AE125" s="13"/>
      <c r="AF125" s="11">
        <f t="shared" si="263"/>
        <v>0</v>
      </c>
      <c r="AG125" s="12"/>
      <c r="AH125" s="13"/>
      <c r="AI125" s="11">
        <f t="shared" si="264"/>
        <v>0</v>
      </c>
      <c r="AJ125" s="12"/>
      <c r="AK125" s="13"/>
      <c r="AL125" s="11">
        <f t="shared" si="265"/>
        <v>0</v>
      </c>
      <c r="AM125" s="12"/>
      <c r="AN125" s="13"/>
      <c r="AO125" s="11">
        <f t="shared" si="266"/>
        <v>0</v>
      </c>
      <c r="AP125" s="12"/>
      <c r="AQ125" s="13"/>
      <c r="AR125" s="11">
        <f t="shared" si="267"/>
        <v>0</v>
      </c>
      <c r="AS125" s="12"/>
      <c r="AT125" s="13"/>
      <c r="AU125" s="11">
        <f t="shared" si="268"/>
        <v>0</v>
      </c>
      <c r="AV125" s="12"/>
      <c r="AW125" s="13"/>
      <c r="AX125" s="11">
        <f t="shared" si="269"/>
        <v>0</v>
      </c>
      <c r="AY125" s="12"/>
      <c r="AZ125" s="22"/>
      <c r="BA125" s="55">
        <f>SUM(G124:G129,J124:J129,M124:M129,P124:P129,S124:S129,V124:V129,Y124:Y129,AB124:AB129,AE124:AE129,AH124:AH129,AQ124:AQ129,AZ124:AZ129,AK124:AK129,AN124:AN129)</f>
        <v>78686</v>
      </c>
    </row>
    <row r="126" spans="1:53" ht="15" customHeight="1">
      <c r="A126" s="609"/>
      <c r="B126" s="611"/>
      <c r="C126" s="613"/>
      <c r="D126" s="615"/>
      <c r="E126" s="617"/>
      <c r="F126" s="45" t="s">
        <v>36</v>
      </c>
      <c r="G126" s="13"/>
      <c r="H126" s="11">
        <f t="shared" si="255"/>
        <v>0</v>
      </c>
      <c r="I126" s="12"/>
      <c r="J126" s="13"/>
      <c r="K126" s="11">
        <f t="shared" si="256"/>
        <v>0</v>
      </c>
      <c r="L126" s="12"/>
      <c r="M126" s="13"/>
      <c r="N126" s="11">
        <f t="shared" si="257"/>
        <v>0</v>
      </c>
      <c r="O126" s="12"/>
      <c r="P126" s="13"/>
      <c r="Q126" s="11">
        <f t="shared" si="258"/>
        <v>0</v>
      </c>
      <c r="R126" s="12"/>
      <c r="S126" s="13"/>
      <c r="T126" s="11">
        <f t="shared" si="259"/>
        <v>0</v>
      </c>
      <c r="U126" s="12"/>
      <c r="V126" s="13"/>
      <c r="W126" s="11">
        <f t="shared" si="260"/>
        <v>0</v>
      </c>
      <c r="X126" s="12"/>
      <c r="Y126" s="13"/>
      <c r="Z126" s="11">
        <f t="shared" si="261"/>
        <v>0</v>
      </c>
      <c r="AA126" s="12"/>
      <c r="AB126" s="13"/>
      <c r="AC126" s="11">
        <f t="shared" si="262"/>
        <v>0</v>
      </c>
      <c r="AD126" s="12"/>
      <c r="AE126" s="13"/>
      <c r="AF126" s="11">
        <f t="shared" si="263"/>
        <v>0</v>
      </c>
      <c r="AG126" s="12"/>
      <c r="AH126" s="13"/>
      <c r="AI126" s="11">
        <f t="shared" si="264"/>
        <v>0</v>
      </c>
      <c r="AJ126" s="12"/>
      <c r="AK126" s="13"/>
      <c r="AL126" s="11">
        <f t="shared" si="265"/>
        <v>0</v>
      </c>
      <c r="AM126" s="12"/>
      <c r="AN126" s="13"/>
      <c r="AO126" s="11">
        <f t="shared" si="266"/>
        <v>0</v>
      </c>
      <c r="AP126" s="12"/>
      <c r="AQ126" s="13"/>
      <c r="AR126" s="11">
        <f t="shared" si="267"/>
        <v>0</v>
      </c>
      <c r="AS126" s="12"/>
      <c r="AT126" s="13"/>
      <c r="AU126" s="11">
        <f t="shared" si="268"/>
        <v>0</v>
      </c>
      <c r="AV126" s="12"/>
      <c r="AW126" s="13"/>
      <c r="AX126" s="11">
        <f t="shared" si="269"/>
        <v>0</v>
      </c>
      <c r="AY126" s="12"/>
      <c r="AZ126" s="22"/>
      <c r="BA126" s="7" t="s">
        <v>37</v>
      </c>
    </row>
    <row r="127" spans="1:53" ht="15" customHeight="1">
      <c r="A127" s="609"/>
      <c r="B127" s="611"/>
      <c r="C127" s="613"/>
      <c r="D127" s="615"/>
      <c r="E127" s="617"/>
      <c r="F127" s="45" t="s">
        <v>38</v>
      </c>
      <c r="G127" s="13"/>
      <c r="H127" s="11">
        <f t="shared" si="255"/>
        <v>0</v>
      </c>
      <c r="I127" s="12"/>
      <c r="J127" s="13"/>
      <c r="K127" s="11">
        <f t="shared" si="256"/>
        <v>0</v>
      </c>
      <c r="L127" s="12"/>
      <c r="M127" s="13"/>
      <c r="N127" s="11">
        <f t="shared" si="257"/>
        <v>0</v>
      </c>
      <c r="O127" s="12"/>
      <c r="P127" s="13"/>
      <c r="Q127" s="11">
        <f t="shared" si="258"/>
        <v>0</v>
      </c>
      <c r="R127" s="12"/>
      <c r="S127" s="13"/>
      <c r="T127" s="11">
        <f t="shared" si="259"/>
        <v>0</v>
      </c>
      <c r="U127" s="12"/>
      <c r="V127" s="13"/>
      <c r="W127" s="11">
        <f t="shared" si="260"/>
        <v>0</v>
      </c>
      <c r="X127" s="12"/>
      <c r="Y127" s="13"/>
      <c r="Z127" s="11">
        <f t="shared" si="261"/>
        <v>0</v>
      </c>
      <c r="AA127" s="12"/>
      <c r="AB127" s="13"/>
      <c r="AC127" s="11">
        <f t="shared" si="262"/>
        <v>0</v>
      </c>
      <c r="AD127" s="12"/>
      <c r="AE127" s="13"/>
      <c r="AF127" s="11">
        <f t="shared" si="263"/>
        <v>0</v>
      </c>
      <c r="AG127" s="12"/>
      <c r="AH127" s="13"/>
      <c r="AI127" s="11">
        <f t="shared" si="264"/>
        <v>0</v>
      </c>
      <c r="AJ127" s="12"/>
      <c r="AK127" s="13"/>
      <c r="AL127" s="11">
        <f t="shared" si="265"/>
        <v>0</v>
      </c>
      <c r="AM127" s="12"/>
      <c r="AN127" s="13"/>
      <c r="AO127" s="11">
        <f t="shared" si="266"/>
        <v>0</v>
      </c>
      <c r="AP127" s="12"/>
      <c r="AQ127" s="13"/>
      <c r="AR127" s="11">
        <f t="shared" si="267"/>
        <v>0</v>
      </c>
      <c r="AS127" s="12"/>
      <c r="AT127" s="13"/>
      <c r="AU127" s="11">
        <f t="shared" si="268"/>
        <v>0</v>
      </c>
      <c r="AV127" s="12"/>
      <c r="AW127" s="13"/>
      <c r="AX127" s="11">
        <f t="shared" si="269"/>
        <v>0</v>
      </c>
      <c r="AY127" s="12"/>
      <c r="AZ127" s="22"/>
      <c r="BA127" s="55">
        <f>SUM(H124:H129,K124:K129,N124:N129,Q124:Q129,T124:T129,W124:W129,Z124:Z129,AC124:AC129,Z124:Z129,AF124:AF129,AI124:AI129,AR124:AR129,AL124:AL129,AO124:AO129)</f>
        <v>0</v>
      </c>
    </row>
    <row r="128" spans="1:53" ht="15.75" customHeight="1">
      <c r="A128" s="609"/>
      <c r="B128" s="611"/>
      <c r="C128" s="613"/>
      <c r="D128" s="615"/>
      <c r="E128" s="617"/>
      <c r="F128" s="45" t="s">
        <v>39</v>
      </c>
      <c r="G128" s="13"/>
      <c r="H128" s="11">
        <f t="shared" si="255"/>
        <v>0</v>
      </c>
      <c r="I128" s="12"/>
      <c r="J128" s="13"/>
      <c r="K128" s="11">
        <f t="shared" si="256"/>
        <v>0</v>
      </c>
      <c r="L128" s="12"/>
      <c r="M128" s="13"/>
      <c r="N128" s="11">
        <f t="shared" si="257"/>
        <v>0</v>
      </c>
      <c r="O128" s="12"/>
      <c r="P128" s="13"/>
      <c r="Q128" s="11">
        <f t="shared" si="258"/>
        <v>0</v>
      </c>
      <c r="R128" s="12"/>
      <c r="S128" s="13"/>
      <c r="T128" s="11">
        <f t="shared" si="259"/>
        <v>0</v>
      </c>
      <c r="U128" s="12"/>
      <c r="V128" s="13"/>
      <c r="W128" s="11">
        <f t="shared" si="260"/>
        <v>0</v>
      </c>
      <c r="X128" s="12"/>
      <c r="Y128" s="13"/>
      <c r="Z128" s="11">
        <f t="shared" si="261"/>
        <v>0</v>
      </c>
      <c r="AA128" s="12"/>
      <c r="AB128" s="13"/>
      <c r="AC128" s="11">
        <f t="shared" si="262"/>
        <v>0</v>
      </c>
      <c r="AD128" s="12"/>
      <c r="AE128" s="13"/>
      <c r="AF128" s="11">
        <f t="shared" si="263"/>
        <v>0</v>
      </c>
      <c r="AG128" s="12"/>
      <c r="AH128" s="13"/>
      <c r="AI128" s="11">
        <f t="shared" si="264"/>
        <v>0</v>
      </c>
      <c r="AJ128" s="12"/>
      <c r="AK128" s="13"/>
      <c r="AL128" s="11">
        <f t="shared" si="265"/>
        <v>0</v>
      </c>
      <c r="AM128" s="12"/>
      <c r="AN128" s="13"/>
      <c r="AO128" s="11">
        <f t="shared" si="266"/>
        <v>0</v>
      </c>
      <c r="AP128" s="12"/>
      <c r="AQ128" s="13"/>
      <c r="AR128" s="11">
        <f t="shared" si="267"/>
        <v>0</v>
      </c>
      <c r="AS128" s="12"/>
      <c r="AT128" s="13"/>
      <c r="AU128" s="11">
        <f t="shared" si="268"/>
        <v>0</v>
      </c>
      <c r="AV128" s="12"/>
      <c r="AW128" s="13"/>
      <c r="AX128" s="11">
        <f t="shared" si="269"/>
        <v>0</v>
      </c>
      <c r="AY128" s="12"/>
      <c r="AZ128" s="22"/>
      <c r="BA128" s="7" t="s">
        <v>40</v>
      </c>
    </row>
    <row r="129" spans="1:53" ht="15" customHeight="1">
      <c r="A129" s="630"/>
      <c r="B129" s="631"/>
      <c r="C129" s="632"/>
      <c r="D129" s="633"/>
      <c r="E129" s="634"/>
      <c r="F129" s="566" t="s">
        <v>42</v>
      </c>
      <c r="G129" s="567">
        <v>70133</v>
      </c>
      <c r="H129" s="156">
        <f t="shared" si="255"/>
        <v>0</v>
      </c>
      <c r="I129" s="568">
        <v>70133</v>
      </c>
      <c r="J129" s="567"/>
      <c r="K129" s="156">
        <f t="shared" si="256"/>
        <v>0</v>
      </c>
      <c r="L129" s="568"/>
      <c r="M129" s="567"/>
      <c r="N129" s="156">
        <f t="shared" si="257"/>
        <v>0</v>
      </c>
      <c r="O129" s="568"/>
      <c r="P129" s="567"/>
      <c r="Q129" s="156">
        <f t="shared" si="258"/>
        <v>0</v>
      </c>
      <c r="R129" s="568"/>
      <c r="S129" s="567"/>
      <c r="T129" s="156">
        <f t="shared" si="259"/>
        <v>0</v>
      </c>
      <c r="U129" s="568"/>
      <c r="V129" s="567"/>
      <c r="W129" s="156">
        <f t="shared" si="260"/>
        <v>0</v>
      </c>
      <c r="X129" s="568"/>
      <c r="Y129" s="567"/>
      <c r="Z129" s="156">
        <f t="shared" si="261"/>
        <v>0</v>
      </c>
      <c r="AA129" s="568"/>
      <c r="AB129" s="567"/>
      <c r="AC129" s="156">
        <f t="shared" si="262"/>
        <v>0</v>
      </c>
      <c r="AD129" s="568"/>
      <c r="AE129" s="567"/>
      <c r="AF129" s="156">
        <f t="shared" si="263"/>
        <v>0</v>
      </c>
      <c r="AG129" s="568"/>
      <c r="AH129" s="567"/>
      <c r="AI129" s="156">
        <f t="shared" si="264"/>
        <v>0</v>
      </c>
      <c r="AJ129" s="568"/>
      <c r="AK129" s="567"/>
      <c r="AL129" s="156">
        <f t="shared" si="265"/>
        <v>0</v>
      </c>
      <c r="AM129" s="568"/>
      <c r="AN129" s="567"/>
      <c r="AO129" s="156">
        <f t="shared" si="266"/>
        <v>0</v>
      </c>
      <c r="AP129" s="568"/>
      <c r="AQ129" s="567"/>
      <c r="AR129" s="156">
        <f t="shared" si="267"/>
        <v>0</v>
      </c>
      <c r="AS129" s="568"/>
      <c r="AT129" s="567"/>
      <c r="AU129" s="156">
        <f t="shared" si="268"/>
        <v>0</v>
      </c>
      <c r="AV129" s="568"/>
      <c r="AW129" s="567"/>
      <c r="AX129" s="156">
        <f t="shared" si="269"/>
        <v>0</v>
      </c>
      <c r="AY129" s="568"/>
      <c r="AZ129" s="604"/>
      <c r="BA129" s="599">
        <f>SUM(I124:I129,L124:L129,O124:O129,R124:R129,U124:U129,X124:X129,AA124:AA129,AD124:AD129,AG124:AG129,AJ124:AJ129,AS124:AS129,AM124:AM129,AP124:AP129)</f>
        <v>78686</v>
      </c>
    </row>
    <row r="130" spans="1:53">
      <c r="F130" t="s">
        <v>246</v>
      </c>
      <c r="G130" s="50">
        <f>SUM(G95:G129)</f>
        <v>437489</v>
      </c>
      <c r="H130" s="48">
        <f>SUM(H95:H129)</f>
        <v>30803</v>
      </c>
      <c r="I130" s="49">
        <f>SUM(I95:I129)</f>
        <v>406686</v>
      </c>
      <c r="J130" s="50">
        <f>SUM(J95:J129)</f>
        <v>1364731</v>
      </c>
      <c r="K130" s="48">
        <f>SUM(K95:K129)</f>
        <v>0</v>
      </c>
      <c r="L130" s="49">
        <f>SUM(L95:L129)</f>
        <v>1364731</v>
      </c>
      <c r="M130" s="50">
        <f>SUM(M4:M129)</f>
        <v>1384928</v>
      </c>
      <c r="N130" s="48">
        <f>SUM(N4:N129)</f>
        <v>550</v>
      </c>
      <c r="O130" s="49">
        <f>SUM(O4:O129)</f>
        <v>1384378</v>
      </c>
      <c r="P130" s="50">
        <f>SUM(P4:P129)</f>
        <v>252000</v>
      </c>
      <c r="Q130" s="48">
        <f>SUM(Q4:Q129)</f>
        <v>-13350</v>
      </c>
      <c r="R130" s="49">
        <f>SUM(R4:R129)</f>
        <v>265350</v>
      </c>
      <c r="S130" s="50">
        <f>SUM(S4:S129)</f>
        <v>973000</v>
      </c>
      <c r="T130" s="48">
        <f>SUM(T4:T129)</f>
        <v>0</v>
      </c>
      <c r="U130" s="49">
        <f>SUM(U4:U129)</f>
        <v>973000</v>
      </c>
      <c r="V130" s="50">
        <f>SUM(V4:V129)</f>
        <v>185200</v>
      </c>
      <c r="W130" s="48">
        <f>SUM(W4:W129)</f>
        <v>-5000</v>
      </c>
      <c r="X130" s="49">
        <f>SUM(X4:X129)</f>
        <v>190200</v>
      </c>
      <c r="Y130" s="50">
        <f>SUM(Y4:Y129)</f>
        <v>1453944</v>
      </c>
      <c r="Z130" s="48">
        <f>SUM(Z4:Z129)</f>
        <v>0</v>
      </c>
      <c r="AA130" s="49">
        <f>SUM(AA4:AA129)</f>
        <v>1453944</v>
      </c>
      <c r="AB130" s="50">
        <f>SUM(AB4:AB129)</f>
        <v>2640000</v>
      </c>
      <c r="AC130" s="48">
        <f>SUM(AC4:AC129)</f>
        <v>0</v>
      </c>
      <c r="AD130" s="49">
        <f>SUM(AD4:AD129)</f>
        <v>2640000</v>
      </c>
      <c r="AE130" s="50">
        <f>SUM(AE4:AE129)</f>
        <v>1790547</v>
      </c>
      <c r="AF130" s="48">
        <f>SUM(AF4:AF129)</f>
        <v>0</v>
      </c>
      <c r="AG130" s="49">
        <f>SUM(AG4:AG129)</f>
        <v>1790547</v>
      </c>
      <c r="AH130" s="50">
        <f>SUM(AH4:AH129)</f>
        <v>0</v>
      </c>
      <c r="AI130" s="48">
        <f>SUM(AI4:AI129)</f>
        <v>0</v>
      </c>
      <c r="AJ130" s="49">
        <f>SUM(AJ4:AJ129)</f>
        <v>0</v>
      </c>
      <c r="AK130" s="50">
        <f>SUM(AK4:AK129)</f>
        <v>5005000</v>
      </c>
      <c r="AL130" s="48">
        <f>SUM(AL4:AL129)</f>
        <v>5005000</v>
      </c>
      <c r="AM130" s="49">
        <f>SUM(AM4:AM129)</f>
        <v>0</v>
      </c>
      <c r="AN130" s="50">
        <f>SUM(AN4:AN129)</f>
        <v>8195320</v>
      </c>
      <c r="AO130" s="48">
        <f>SUM(AO4:AO129)</f>
        <v>8195320</v>
      </c>
      <c r="AP130" s="49">
        <f>SUM(AP4:AP129)</f>
        <v>0</v>
      </c>
      <c r="AQ130" s="50">
        <f>SUM(AQ4:AQ129)</f>
        <v>0</v>
      </c>
      <c r="AR130" s="48">
        <f>SUM(AR4:AR129)</f>
        <v>0</v>
      </c>
      <c r="AS130" s="49">
        <f>SUM(AS4:AS129)</f>
        <v>0</v>
      </c>
      <c r="AT130" s="50">
        <f>SUM(AT4:AT129)</f>
        <v>0</v>
      </c>
      <c r="AU130" s="48">
        <f>SUM(AU4:AU129)</f>
        <v>0</v>
      </c>
      <c r="AV130" s="49">
        <f>SUM(AV4:AV129)</f>
        <v>0</v>
      </c>
      <c r="AW130" s="50">
        <f>SUM(AW4:AW129)</f>
        <v>0</v>
      </c>
      <c r="AX130" s="48">
        <f>SUM(AX4:AX129)</f>
        <v>0</v>
      </c>
      <c r="AY130" s="49">
        <f>SUM(AY4:AY129)</f>
        <v>0</v>
      </c>
      <c r="AZ130" s="48">
        <f>SUM(AZ4:AZ129)</f>
        <v>0</v>
      </c>
      <c r="BA130" s="59"/>
    </row>
    <row r="131" spans="1:53">
      <c r="G131" s="51"/>
      <c r="H131" s="29">
        <f>H130/G130</f>
        <v>7.0408627416917904E-2</v>
      </c>
      <c r="I131" s="28">
        <f>I130/G130</f>
        <v>0.92959137258308211</v>
      </c>
      <c r="J131" s="51"/>
      <c r="K131" s="29">
        <f>K130/J130</f>
        <v>0</v>
      </c>
      <c r="L131" s="28">
        <f>L130/J130</f>
        <v>1</v>
      </c>
      <c r="M131" s="51"/>
      <c r="N131" s="29">
        <f>N130/M130</f>
        <v>3.9713255851567736E-4</v>
      </c>
      <c r="O131" s="28">
        <f>O130/M130</f>
        <v>0.9996028674414843</v>
      </c>
      <c r="P131" s="51"/>
      <c r="Q131" s="29">
        <f>Q130/P130</f>
        <v>-5.2976190476190475E-2</v>
      </c>
      <c r="R131" s="28">
        <f>R130/P130</f>
        <v>1.0529761904761905</v>
      </c>
      <c r="S131" s="51"/>
      <c r="T131" s="29">
        <f>T130/S130</f>
        <v>0</v>
      </c>
      <c r="U131" s="28">
        <f>U130/S130</f>
        <v>1</v>
      </c>
      <c r="V131" s="51"/>
      <c r="W131" s="29">
        <f>W130/V130</f>
        <v>-2.6997840172786176E-2</v>
      </c>
      <c r="X131" s="28">
        <f>X130/V130</f>
        <v>1.0269978401727862</v>
      </c>
      <c r="Y131" s="51"/>
      <c r="Z131" s="29">
        <f>Z130/Y130</f>
        <v>0</v>
      </c>
      <c r="AA131" s="28">
        <f>AA130/Y130</f>
        <v>1</v>
      </c>
      <c r="AB131" s="51"/>
      <c r="AC131" s="29">
        <f>AC130/AB130</f>
        <v>0</v>
      </c>
      <c r="AD131" s="28">
        <f>AD130/AB130</f>
        <v>1</v>
      </c>
      <c r="AE131" s="51"/>
      <c r="AF131" s="29">
        <f>AF130/AE130</f>
        <v>0</v>
      </c>
      <c r="AG131" s="28">
        <f>AG130/AE130</f>
        <v>1</v>
      </c>
      <c r="AH131" s="51"/>
      <c r="AI131" s="29" t="e">
        <f>AI130/AH130</f>
        <v>#DIV/0!</v>
      </c>
      <c r="AJ131" s="28" t="e">
        <f>AJ130/AH130</f>
        <v>#DIV/0!</v>
      </c>
      <c r="AK131" s="51"/>
      <c r="AL131" s="29">
        <f>AL130/AK130</f>
        <v>1</v>
      </c>
      <c r="AM131" s="28">
        <f>AM130/AK130</f>
        <v>0</v>
      </c>
      <c r="AN131" s="51"/>
      <c r="AO131" s="29">
        <f>AO130/AN130</f>
        <v>1</v>
      </c>
      <c r="AP131" s="28">
        <f>AP130/AN130</f>
        <v>0</v>
      </c>
      <c r="AQ131" s="51"/>
      <c r="AR131" s="29" t="e">
        <f>AR130/AQ130</f>
        <v>#DIV/0!</v>
      </c>
      <c r="AS131" s="28" t="e">
        <f>AS130/AQ130</f>
        <v>#DIV/0!</v>
      </c>
      <c r="AT131" s="51"/>
      <c r="AU131" s="29" t="e">
        <f>AU130/AT130</f>
        <v>#DIV/0!</v>
      </c>
      <c r="AV131" s="28" t="e">
        <f>AV130/AT130</f>
        <v>#DIV/0!</v>
      </c>
      <c r="AW131" s="51"/>
      <c r="AX131" s="29" t="e">
        <f>AX130/AW130</f>
        <v>#DIV/0!</v>
      </c>
      <c r="AY131" s="28" t="e">
        <f>AY130/AW130</f>
        <v>#DIV/0!</v>
      </c>
      <c r="BA131" s="27"/>
    </row>
    <row r="132" spans="1:53" ht="15" customHeight="1">
      <c r="A132"/>
      <c r="E132" s="508" t="s">
        <v>247</v>
      </c>
      <c r="F132" s="542"/>
      <c r="G132" s="508" t="s">
        <v>247</v>
      </c>
      <c r="H132" s="509"/>
      <c r="I132" s="542"/>
      <c r="J132" s="508" t="s">
        <v>247</v>
      </c>
      <c r="K132" s="509"/>
      <c r="L132" s="542"/>
      <c r="M132" s="508" t="s">
        <v>247</v>
      </c>
      <c r="N132" s="509"/>
      <c r="O132" s="542"/>
      <c r="P132" s="508" t="s">
        <v>247</v>
      </c>
      <c r="Q132" s="509"/>
      <c r="R132" s="542"/>
      <c r="S132" s="559" t="s">
        <v>247</v>
      </c>
      <c r="T132" s="560"/>
      <c r="U132" s="561"/>
      <c r="V132" s="559" t="s">
        <v>247</v>
      </c>
      <c r="W132" s="560"/>
      <c r="X132" s="561"/>
      <c r="Y132" s="559" t="s">
        <v>247</v>
      </c>
      <c r="Z132" s="560"/>
      <c r="AA132" s="561"/>
      <c r="AB132" s="559" t="s">
        <v>247</v>
      </c>
      <c r="AC132" s="560"/>
      <c r="AD132" s="561"/>
      <c r="AE132" s="559" t="s">
        <v>247</v>
      </c>
      <c r="AF132" s="560"/>
      <c r="AG132" s="561"/>
      <c r="AH132" s="559" t="s">
        <v>247</v>
      </c>
      <c r="AI132" s="560"/>
      <c r="AJ132" s="561"/>
      <c r="AK132" s="559" t="s">
        <v>247</v>
      </c>
      <c r="AL132" s="560"/>
      <c r="AM132" s="561"/>
      <c r="AN132" s="559" t="s">
        <v>247</v>
      </c>
      <c r="AO132" s="560"/>
      <c r="AP132" s="561"/>
      <c r="AQ132" s="559" t="s">
        <v>247</v>
      </c>
      <c r="AR132" s="560"/>
      <c r="AS132" s="561"/>
      <c r="AT132" s="559" t="s">
        <v>247</v>
      </c>
      <c r="AU132" s="560"/>
      <c r="AV132" s="561"/>
      <c r="AW132" s="559" t="s">
        <v>247</v>
      </c>
      <c r="AX132" s="560"/>
      <c r="AY132" s="561"/>
      <c r="AZ132" s="538" t="s">
        <v>19</v>
      </c>
      <c r="BA132" s="539"/>
    </row>
    <row r="133" spans="1:53" ht="36.75" customHeight="1">
      <c r="A133"/>
      <c r="E133" s="540" t="s">
        <v>630</v>
      </c>
      <c r="F133" s="541"/>
      <c r="G133" s="26"/>
      <c r="I133" s="30">
        <v>1138984</v>
      </c>
      <c r="J133" s="26"/>
      <c r="L133" s="30">
        <v>1161898</v>
      </c>
      <c r="M133" s="26"/>
      <c r="O133" s="30">
        <v>1161898</v>
      </c>
      <c r="P133" s="26"/>
      <c r="R133" s="109">
        <v>1161898</v>
      </c>
      <c r="S133" s="108"/>
      <c r="T133" s="108"/>
      <c r="U133" s="114">
        <v>1161898</v>
      </c>
      <c r="V133" s="108"/>
      <c r="W133" s="108"/>
      <c r="X133" s="135">
        <v>2332820</v>
      </c>
      <c r="Y133" s="108"/>
      <c r="Z133" s="108"/>
      <c r="AA133" s="135">
        <v>2382700</v>
      </c>
      <c r="AB133" s="108"/>
      <c r="AC133" s="108"/>
      <c r="AD133" s="135">
        <v>2344757</v>
      </c>
      <c r="AE133" s="108"/>
      <c r="AF133" s="108"/>
      <c r="AG133" s="135">
        <f>2394758</f>
        <v>2394758</v>
      </c>
      <c r="AH133" s="108"/>
      <c r="AI133" s="108"/>
      <c r="AJ133" s="135">
        <f>2445760</f>
        <v>2445760</v>
      </c>
      <c r="AK133" s="108"/>
      <c r="AL133" s="108"/>
      <c r="AM133" s="135">
        <f>AJ133</f>
        <v>2445760</v>
      </c>
      <c r="AN133" s="108"/>
      <c r="AO133" s="108"/>
      <c r="AP133" s="135">
        <f>AM133</f>
        <v>2445760</v>
      </c>
      <c r="AQ133" s="108"/>
      <c r="AR133" s="108"/>
      <c r="AS133" s="135">
        <f>AJ133</f>
        <v>2445760</v>
      </c>
      <c r="AT133" s="108"/>
      <c r="AU133" s="108"/>
      <c r="AV133" s="135">
        <f>AM133</f>
        <v>2445760</v>
      </c>
      <c r="AW133" s="108"/>
      <c r="AX133" s="108"/>
      <c r="AY133" s="135">
        <f>AP133</f>
        <v>2445760</v>
      </c>
      <c r="AZ133" s="135">
        <f>SUM(AY133,AV133,AS133,AP133,AM133)*0.5</f>
        <v>6114400</v>
      </c>
      <c r="BA133" s="60" t="s">
        <v>249</v>
      </c>
    </row>
    <row r="134" spans="1:53" ht="35.25" customHeight="1">
      <c r="A134"/>
      <c r="E134" s="549" t="s">
        <v>631</v>
      </c>
      <c r="F134" s="550"/>
      <c r="G134" s="110"/>
      <c r="H134" s="111"/>
      <c r="I134" s="112"/>
      <c r="J134" s="110"/>
      <c r="K134" s="111"/>
      <c r="L134" s="112"/>
      <c r="M134" s="110"/>
      <c r="N134" s="111"/>
      <c r="O134" s="112"/>
      <c r="P134" s="110"/>
      <c r="Q134" s="111"/>
      <c r="R134" s="113"/>
      <c r="S134" s="108"/>
      <c r="T134" s="108"/>
      <c r="U134" s="124"/>
      <c r="V134" s="108"/>
      <c r="W134" s="108"/>
      <c r="X134" s="115"/>
      <c r="Y134" s="108"/>
      <c r="Z134" s="108"/>
      <c r="AA134" s="115"/>
      <c r="AB134" s="108"/>
      <c r="AC134" s="108"/>
      <c r="AD134" s="115"/>
      <c r="AE134" s="108"/>
      <c r="AF134" s="108"/>
      <c r="AG134" s="114"/>
      <c r="AH134" s="108"/>
      <c r="AI134" s="108"/>
      <c r="AJ134" s="114">
        <v>312632</v>
      </c>
      <c r="AK134" s="108"/>
      <c r="AL134" s="108"/>
      <c r="AM134" s="114"/>
      <c r="AN134" s="108"/>
      <c r="AO134" s="108"/>
      <c r="AP134" s="114"/>
      <c r="AQ134" s="108"/>
      <c r="AR134" s="108"/>
      <c r="AS134" s="114"/>
      <c r="AT134" s="108"/>
      <c r="AU134" s="108"/>
      <c r="AV134" s="114"/>
      <c r="AW134" s="108"/>
      <c r="AX134" s="108"/>
      <c r="AY134" s="114"/>
      <c r="AZ134" s="116"/>
      <c r="BA134" s="60"/>
    </row>
    <row r="135" spans="1:53">
      <c r="A135"/>
      <c r="E135" s="520" t="s">
        <v>138</v>
      </c>
      <c r="F135" s="533"/>
      <c r="G135" s="551" t="s">
        <v>138</v>
      </c>
      <c r="H135" s="552"/>
      <c r="I135" s="553"/>
      <c r="J135" s="551" t="s">
        <v>138</v>
      </c>
      <c r="K135" s="552"/>
      <c r="L135" s="553"/>
      <c r="M135" s="551" t="s">
        <v>138</v>
      </c>
      <c r="N135" s="552"/>
      <c r="O135" s="553"/>
      <c r="P135" s="551" t="s">
        <v>138</v>
      </c>
      <c r="Q135" s="552"/>
      <c r="R135" s="553"/>
      <c r="S135" s="562" t="s">
        <v>138</v>
      </c>
      <c r="T135" s="563"/>
      <c r="U135" s="564"/>
      <c r="V135" s="562" t="s">
        <v>138</v>
      </c>
      <c r="W135" s="563"/>
      <c r="X135" s="564"/>
      <c r="Y135" s="562" t="s">
        <v>138</v>
      </c>
      <c r="Z135" s="563"/>
      <c r="AA135" s="564"/>
      <c r="AB135" s="562" t="s">
        <v>138</v>
      </c>
      <c r="AC135" s="563"/>
      <c r="AD135" s="564"/>
      <c r="AE135" s="562" t="s">
        <v>138</v>
      </c>
      <c r="AF135" s="563"/>
      <c r="AG135" s="564"/>
      <c r="AH135" s="562" t="s">
        <v>138</v>
      </c>
      <c r="AI135" s="563"/>
      <c r="AJ135" s="564"/>
      <c r="AK135" s="562" t="s">
        <v>138</v>
      </c>
      <c r="AL135" s="563"/>
      <c r="AM135" s="564"/>
      <c r="AN135" s="562" t="s">
        <v>138</v>
      </c>
      <c r="AO135" s="563"/>
      <c r="AP135" s="564"/>
      <c r="AQ135" s="562" t="s">
        <v>138</v>
      </c>
      <c r="AR135" s="563"/>
      <c r="AS135" s="564"/>
      <c r="AT135" s="562" t="s">
        <v>138</v>
      </c>
      <c r="AU135" s="563"/>
      <c r="AV135" s="564"/>
      <c r="AW135" s="562" t="s">
        <v>138</v>
      </c>
      <c r="AX135" s="563"/>
      <c r="AY135" s="564"/>
      <c r="AZ135" s="531" t="s">
        <v>139</v>
      </c>
      <c r="BA135" s="532"/>
    </row>
    <row r="136" spans="1:53" ht="30" customHeight="1">
      <c r="A136"/>
      <c r="E136" s="503" t="s">
        <v>250</v>
      </c>
      <c r="F136" s="534"/>
      <c r="G136" s="26"/>
      <c r="I136" s="30">
        <v>2333849</v>
      </c>
      <c r="J136" s="26"/>
      <c r="L136" s="30">
        <f>I141</f>
        <v>3035344</v>
      </c>
      <c r="M136" s="26"/>
      <c r="O136" s="30">
        <f>L141</f>
        <v>2832511</v>
      </c>
      <c r="P136" s="26"/>
      <c r="R136" s="30">
        <f>SUM(O141)</f>
        <v>3532274</v>
      </c>
      <c r="S136" s="26"/>
      <c r="U136" s="30">
        <f>SUM(R141)</f>
        <v>4442172</v>
      </c>
      <c r="V136" s="26"/>
      <c r="X136" s="30">
        <f>SUM(U141)</f>
        <v>4631070</v>
      </c>
      <c r="Y136" s="26"/>
      <c r="AA136" s="30">
        <f>SUM(X141)</f>
        <v>6778690</v>
      </c>
      <c r="AB136" s="26"/>
      <c r="AD136" s="30">
        <v>8012546</v>
      </c>
      <c r="AE136" s="26"/>
      <c r="AG136" s="30">
        <f>SUM(AD141)</f>
        <v>7601587</v>
      </c>
      <c r="AH136" s="26"/>
      <c r="AJ136" s="30">
        <f>SUM(AG141)</f>
        <v>8205798</v>
      </c>
      <c r="AK136" s="26"/>
      <c r="AM136" s="30">
        <f>SUM(AJ141)</f>
        <v>10964190</v>
      </c>
      <c r="AN136" s="26"/>
      <c r="AP136" s="30">
        <f>SUM(AM141)</f>
        <v>8404950</v>
      </c>
      <c r="AQ136" s="26"/>
      <c r="AS136" s="30">
        <f>SUM(AP141)</f>
        <v>2655390</v>
      </c>
      <c r="AT136" s="26"/>
      <c r="AV136" s="30">
        <f>SUM(AS141)</f>
        <v>5101150</v>
      </c>
      <c r="AW136" s="26"/>
      <c r="AY136" s="30">
        <f>SUM(AV141)</f>
        <v>7546910</v>
      </c>
      <c r="AZ136" s="395"/>
      <c r="BA136" s="46"/>
    </row>
    <row r="137" spans="1:53">
      <c r="A137"/>
      <c r="C137" s="31"/>
      <c r="E137" s="505" t="s">
        <v>251</v>
      </c>
      <c r="F137" s="523"/>
      <c r="G137" s="26"/>
      <c r="I137" s="30">
        <f>I133</f>
        <v>1138984</v>
      </c>
      <c r="J137" s="26"/>
      <c r="L137" s="30">
        <f>L133</f>
        <v>1161898</v>
      </c>
      <c r="M137" s="26"/>
      <c r="O137" s="30">
        <f>O133</f>
        <v>1161898</v>
      </c>
      <c r="P137" s="26"/>
      <c r="R137" s="30">
        <f>R133</f>
        <v>1161898</v>
      </c>
      <c r="S137" s="26"/>
      <c r="U137" s="30">
        <f>SUM(U133:U134)</f>
        <v>1161898</v>
      </c>
      <c r="V137" s="26"/>
      <c r="X137" s="30">
        <f>SUM(X133:X134)</f>
        <v>2332820</v>
      </c>
      <c r="Y137" s="26"/>
      <c r="AA137" s="30">
        <f>SUM(AA133:AA134)</f>
        <v>2382700</v>
      </c>
      <c r="AB137" s="26"/>
      <c r="AD137" s="30">
        <f>SUM(AD133:AD134)</f>
        <v>2344757</v>
      </c>
      <c r="AE137" s="26"/>
      <c r="AG137" s="30">
        <f>AG133</f>
        <v>2394758</v>
      </c>
      <c r="AH137" s="26"/>
      <c r="AJ137" s="30">
        <f>AJ133+AJ134</f>
        <v>2758392</v>
      </c>
      <c r="AK137" s="26"/>
      <c r="AM137" s="30">
        <f>AM133</f>
        <v>2445760</v>
      </c>
      <c r="AN137" s="26"/>
      <c r="AP137" s="30">
        <f>AP133</f>
        <v>2445760</v>
      </c>
      <c r="AQ137" s="26"/>
      <c r="AS137" s="30">
        <f>AS133</f>
        <v>2445760</v>
      </c>
      <c r="AT137" s="26"/>
      <c r="AV137" s="30">
        <f>AV133</f>
        <v>2445760</v>
      </c>
      <c r="AW137" s="26"/>
      <c r="AY137" s="30">
        <f>AY133</f>
        <v>2445760</v>
      </c>
      <c r="AZ137" s="61">
        <f>AZ133</f>
        <v>6114400</v>
      </c>
      <c r="BA137" s="27"/>
    </row>
    <row r="138" spans="1:53">
      <c r="A138"/>
      <c r="E138" s="505" t="s">
        <v>252</v>
      </c>
      <c r="F138" s="523"/>
      <c r="G138" s="26"/>
      <c r="I138" s="32">
        <f>SUM(I136:I137)</f>
        <v>3472833</v>
      </c>
      <c r="J138" s="26"/>
      <c r="L138" s="32">
        <f>SUM(L136:L137)</f>
        <v>4197242</v>
      </c>
      <c r="M138" s="26"/>
      <c r="O138" s="32">
        <f>SUM(O136:O137)</f>
        <v>3994409</v>
      </c>
      <c r="P138" s="26"/>
      <c r="R138" s="32">
        <f>SUM(R136:R137)</f>
        <v>4694172</v>
      </c>
      <c r="S138" s="26"/>
      <c r="U138" s="32">
        <f>SUM(U136:U137)</f>
        <v>5604070</v>
      </c>
      <c r="V138" s="26"/>
      <c r="X138" s="32">
        <f>SUM(X136:X137)</f>
        <v>6963890</v>
      </c>
      <c r="Y138" s="26"/>
      <c r="AA138" s="32">
        <f>SUM(AA136:AA137)</f>
        <v>9161390</v>
      </c>
      <c r="AB138" s="26"/>
      <c r="AD138" s="32">
        <f>SUM(AD136:AD137)</f>
        <v>10357303</v>
      </c>
      <c r="AE138" s="26"/>
      <c r="AG138" s="32">
        <f>SUM(AG136:AG137)</f>
        <v>9996345</v>
      </c>
      <c r="AH138" s="26"/>
      <c r="AJ138" s="32">
        <f>SUM(AJ136:AJ137)</f>
        <v>10964190</v>
      </c>
      <c r="AK138" s="26"/>
      <c r="AM138" s="32">
        <f>SUM(AM136:AM137)</f>
        <v>13409950</v>
      </c>
      <c r="AN138" s="26"/>
      <c r="AP138" s="32">
        <f>SUM(AP136:AP137)</f>
        <v>10850710</v>
      </c>
      <c r="AQ138" s="26"/>
      <c r="AS138" s="32">
        <f>SUM(AS136:AS137)</f>
        <v>5101150</v>
      </c>
      <c r="AT138" s="26"/>
      <c r="AV138" s="32">
        <f>SUM(AV136:AV137)</f>
        <v>7546910</v>
      </c>
      <c r="AW138" s="26"/>
      <c r="AY138" s="32">
        <f>SUM(AY136:AY137)</f>
        <v>9992670</v>
      </c>
      <c r="AZ138" s="61">
        <f>SUM(AZ133,AZ136)</f>
        <v>6114400</v>
      </c>
      <c r="BA138" s="27"/>
    </row>
    <row r="139" spans="1:53">
      <c r="A139"/>
      <c r="E139" s="505" t="s">
        <v>142</v>
      </c>
      <c r="F139" s="523"/>
      <c r="G139" s="26"/>
      <c r="I139" s="30">
        <f>H130*-1</f>
        <v>-30803</v>
      </c>
      <c r="J139" s="26"/>
      <c r="L139" s="30">
        <f>K130*-1</f>
        <v>0</v>
      </c>
      <c r="M139" s="26"/>
      <c r="O139" s="30">
        <f>N130*-1</f>
        <v>-550</v>
      </c>
      <c r="P139" s="26"/>
      <c r="R139" s="30">
        <f>Q130*-1</f>
        <v>13350</v>
      </c>
      <c r="S139" s="26"/>
      <c r="U139" s="30">
        <f>T130*-1</f>
        <v>0</v>
      </c>
      <c r="V139" s="26"/>
      <c r="X139" s="30">
        <f>W130*-1</f>
        <v>5000</v>
      </c>
      <c r="Y139" s="26"/>
      <c r="AA139" s="30">
        <f>Z130*-1</f>
        <v>0</v>
      </c>
      <c r="AB139" s="26"/>
      <c r="AD139" s="30">
        <f>AC130*-1</f>
        <v>0</v>
      </c>
      <c r="AE139" s="26"/>
      <c r="AG139" s="30">
        <f>AF130*-1</f>
        <v>0</v>
      </c>
      <c r="AH139" s="26"/>
      <c r="AJ139" s="30">
        <f>AI130*-1</f>
        <v>0</v>
      </c>
      <c r="AK139" s="26"/>
      <c r="AM139" s="30">
        <f>AL130*-1</f>
        <v>-5005000</v>
      </c>
      <c r="AN139" s="26"/>
      <c r="AP139" s="30">
        <f>AO130*-1</f>
        <v>-8195320</v>
      </c>
      <c r="AQ139" s="26"/>
      <c r="AS139" s="30">
        <f>AR130*-1</f>
        <v>0</v>
      </c>
      <c r="AT139" s="26"/>
      <c r="AV139" s="30">
        <f>AU130*-1</f>
        <v>0</v>
      </c>
      <c r="AW139" s="26"/>
      <c r="AY139" s="30">
        <f>AX130*-1</f>
        <v>0</v>
      </c>
      <c r="AZ139" s="33">
        <f>SUM(AZ33:AZ129)</f>
        <v>0</v>
      </c>
      <c r="BA139" s="62"/>
    </row>
    <row r="140" spans="1:53">
      <c r="A140"/>
      <c r="E140" s="499" t="s">
        <v>144</v>
      </c>
      <c r="F140" s="524"/>
      <c r="G140" s="53"/>
      <c r="H140" s="54"/>
      <c r="I140" s="34">
        <f>I130*-1</f>
        <v>-406686</v>
      </c>
      <c r="J140" s="53"/>
      <c r="K140" s="54"/>
      <c r="L140" s="34">
        <f>L130*-1</f>
        <v>-1364731</v>
      </c>
      <c r="M140" s="53"/>
      <c r="N140" s="54"/>
      <c r="O140" s="34">
        <f>O130*-1</f>
        <v>-1384378</v>
      </c>
      <c r="P140" s="53"/>
      <c r="Q140" s="54"/>
      <c r="R140" s="34">
        <f>R130*-1</f>
        <v>-265350</v>
      </c>
      <c r="S140" s="53"/>
      <c r="T140" s="54"/>
      <c r="U140" s="34">
        <f>U130*-1</f>
        <v>-973000</v>
      </c>
      <c r="V140" s="53"/>
      <c r="W140" s="54"/>
      <c r="X140" s="34">
        <f>X130*-1</f>
        <v>-190200</v>
      </c>
      <c r="Y140" s="53"/>
      <c r="Z140" s="54"/>
      <c r="AA140" s="34">
        <f>AA130*-1</f>
        <v>-1453944</v>
      </c>
      <c r="AB140" s="53"/>
      <c r="AC140" s="54"/>
      <c r="AD140" s="34">
        <v>-2755716</v>
      </c>
      <c r="AE140" s="53"/>
      <c r="AF140" s="54"/>
      <c r="AG140" s="34">
        <f>AG130*-1</f>
        <v>-1790547</v>
      </c>
      <c r="AH140" s="53"/>
      <c r="AI140" s="54"/>
      <c r="AJ140" s="34">
        <f>AJ130*-1</f>
        <v>0</v>
      </c>
      <c r="AK140" s="53"/>
      <c r="AL140" s="54"/>
      <c r="AM140" s="34">
        <f>AM130*-1</f>
        <v>0</v>
      </c>
      <c r="AN140" s="53"/>
      <c r="AO140" s="54"/>
      <c r="AP140" s="34">
        <f>AP130*-1</f>
        <v>0</v>
      </c>
      <c r="AQ140" s="53"/>
      <c r="AR140" s="54"/>
      <c r="AS140" s="34">
        <f>AS130*-1</f>
        <v>0</v>
      </c>
      <c r="AT140" s="53"/>
      <c r="AU140" s="54"/>
      <c r="AV140" s="34">
        <f>AV130*-1</f>
        <v>0</v>
      </c>
      <c r="AW140" s="53"/>
      <c r="AX140" s="54"/>
      <c r="AY140" s="34">
        <f>AY130*-1</f>
        <v>0</v>
      </c>
      <c r="AZ140" s="53"/>
      <c r="BA140" s="63"/>
    </row>
    <row r="141" spans="1:53" ht="35.25" customHeight="1">
      <c r="A141"/>
      <c r="E141" s="525" t="s">
        <v>253</v>
      </c>
      <c r="F141" s="527"/>
      <c r="G141" s="36"/>
      <c r="H141" s="37"/>
      <c r="I141" s="35">
        <f>SUM(I138:I140)</f>
        <v>3035344</v>
      </c>
      <c r="J141" s="36"/>
      <c r="K141" s="37"/>
      <c r="L141" s="35">
        <f>SUM(L138:L140)</f>
        <v>2832511</v>
      </c>
      <c r="M141" s="36"/>
      <c r="N141" s="37"/>
      <c r="O141" s="35">
        <v>3532274</v>
      </c>
      <c r="P141" s="36"/>
      <c r="Q141" s="37"/>
      <c r="R141" s="38">
        <f>SUM(R138:R140)</f>
        <v>4442172</v>
      </c>
      <c r="S141" s="36"/>
      <c r="T141" s="37"/>
      <c r="U141" s="38">
        <f>SUM(U138:U140)</f>
        <v>4631070</v>
      </c>
      <c r="V141" s="36"/>
      <c r="W141" s="37"/>
      <c r="X141" s="38">
        <f>SUM(X138:X140)</f>
        <v>6778690</v>
      </c>
      <c r="Y141" s="36"/>
      <c r="Z141" s="37"/>
      <c r="AA141" s="38">
        <f>SUM(AA138:AA140)</f>
        <v>7707446</v>
      </c>
      <c r="AB141" s="36"/>
      <c r="AC141" s="37"/>
      <c r="AD141" s="38">
        <f>SUM(AD138:AD140)</f>
        <v>7601587</v>
      </c>
      <c r="AE141" s="36"/>
      <c r="AF141" s="37"/>
      <c r="AG141" s="38">
        <f>SUM(AG138:AG140)</f>
        <v>8205798</v>
      </c>
      <c r="AH141" s="36"/>
      <c r="AI141" s="37"/>
      <c r="AJ141" s="38">
        <f>SUM(AJ138:AJ140)</f>
        <v>10964190</v>
      </c>
      <c r="AK141" s="36"/>
      <c r="AL141" s="37"/>
      <c r="AM141" s="38">
        <f>SUM(AM138:AM140)</f>
        <v>8404950</v>
      </c>
      <c r="AN141" s="36"/>
      <c r="AO141" s="37"/>
      <c r="AP141" s="38">
        <f>SUM(AP138:AP140)</f>
        <v>2655390</v>
      </c>
      <c r="AQ141" s="36"/>
      <c r="AR141" s="37"/>
      <c r="AS141" s="38">
        <f>SUM(AS138:AS140)</f>
        <v>5101150</v>
      </c>
      <c r="AT141" s="36"/>
      <c r="AU141" s="37"/>
      <c r="AV141" s="38">
        <f>SUM(AV138:AV140)</f>
        <v>7546910</v>
      </c>
      <c r="AW141" s="36"/>
      <c r="AX141" s="37"/>
      <c r="AY141" s="38">
        <f>SUM(AY138:AY140)</f>
        <v>9992670</v>
      </c>
      <c r="AZ141" s="600">
        <f>SUM(AZ138:AZ139)</f>
        <v>6114400</v>
      </c>
      <c r="BA141" s="40"/>
    </row>
    <row r="143" spans="1:53">
      <c r="AD143" s="160"/>
      <c r="AG143" s="160"/>
    </row>
    <row r="144" spans="1:53" ht="30.75">
      <c r="G144" s="1" t="s">
        <v>148</v>
      </c>
      <c r="H144" s="1" t="s">
        <v>149</v>
      </c>
      <c r="I144" s="1"/>
      <c r="J144" s="1" t="s">
        <v>148</v>
      </c>
      <c r="K144" s="1" t="s">
        <v>149</v>
      </c>
      <c r="L144" s="1"/>
      <c r="M144" s="1" t="s">
        <v>148</v>
      </c>
      <c r="N144" s="1" t="s">
        <v>149</v>
      </c>
      <c r="O144" s="1"/>
      <c r="P144" s="1" t="s">
        <v>148</v>
      </c>
      <c r="Q144" s="1" t="s">
        <v>149</v>
      </c>
      <c r="R144" s="1"/>
      <c r="S144" s="1" t="s">
        <v>148</v>
      </c>
      <c r="T144" s="1" t="s">
        <v>149</v>
      </c>
      <c r="U144" s="1"/>
      <c r="V144" s="1" t="s">
        <v>148</v>
      </c>
      <c r="W144" s="1" t="s">
        <v>149</v>
      </c>
      <c r="X144" s="1"/>
      <c r="Y144" s="1" t="s">
        <v>148</v>
      </c>
      <c r="Z144" s="1" t="s">
        <v>149</v>
      </c>
      <c r="AA144" s="1"/>
      <c r="AB144" s="1" t="s">
        <v>148</v>
      </c>
      <c r="AC144" s="1" t="s">
        <v>149</v>
      </c>
      <c r="AD144" s="1"/>
      <c r="AE144" s="1" t="s">
        <v>148</v>
      </c>
      <c r="AF144" s="1" t="s">
        <v>151</v>
      </c>
      <c r="AG144" s="1"/>
      <c r="AH144" s="1" t="s">
        <v>148</v>
      </c>
      <c r="AI144" s="1" t="s">
        <v>151</v>
      </c>
      <c r="AJ144" s="1"/>
      <c r="AK144" s="1" t="s">
        <v>148</v>
      </c>
      <c r="AL144" s="1" t="s">
        <v>151</v>
      </c>
      <c r="AN144" s="1" t="s">
        <v>148</v>
      </c>
      <c r="AO144" s="1" t="s">
        <v>151</v>
      </c>
      <c r="AQ144" s="1" t="s">
        <v>148</v>
      </c>
      <c r="AR144" s="1" t="s">
        <v>151</v>
      </c>
      <c r="AT144" s="1" t="s">
        <v>148</v>
      </c>
      <c r="AU144" s="1" t="s">
        <v>151</v>
      </c>
      <c r="AW144" s="1" t="s">
        <v>148</v>
      </c>
      <c r="AX144" s="1" t="s">
        <v>151</v>
      </c>
    </row>
    <row r="145" spans="7:56">
      <c r="G145" s="1" t="s">
        <v>215</v>
      </c>
      <c r="H145" s="160">
        <v>297122</v>
      </c>
      <c r="J145" s="1" t="s">
        <v>215</v>
      </c>
      <c r="K145" s="160">
        <v>135000</v>
      </c>
      <c r="M145" s="1" t="s">
        <v>215</v>
      </c>
      <c r="N145" s="160">
        <v>300000</v>
      </c>
      <c r="P145" s="1" t="s">
        <v>215</v>
      </c>
      <c r="Q145" s="160">
        <v>252000</v>
      </c>
      <c r="S145" s="1" t="s">
        <v>215</v>
      </c>
      <c r="T145" s="160">
        <v>693000</v>
      </c>
      <c r="V145" s="1" t="s">
        <v>215</v>
      </c>
      <c r="W145" s="160">
        <v>185200</v>
      </c>
      <c r="Y145" s="1" t="s">
        <v>215</v>
      </c>
      <c r="Z145" s="160">
        <v>611000</v>
      </c>
      <c r="AB145" s="1" t="s">
        <v>215</v>
      </c>
      <c r="AC145" s="160">
        <v>5923858</v>
      </c>
      <c r="AE145" s="1" t="s">
        <v>215</v>
      </c>
      <c r="AF145" s="160">
        <v>6095547</v>
      </c>
      <c r="AH145" s="1" t="s">
        <v>215</v>
      </c>
      <c r="AI145" s="160">
        <v>3155320</v>
      </c>
      <c r="AK145" s="1" t="s">
        <v>215</v>
      </c>
      <c r="AL145" s="160">
        <v>5540000</v>
      </c>
      <c r="AN145" s="1" t="s">
        <v>215</v>
      </c>
      <c r="AO145" s="160"/>
      <c r="AQ145" s="1" t="s">
        <v>215</v>
      </c>
      <c r="AR145" s="160"/>
      <c r="AT145" s="1" t="s">
        <v>215</v>
      </c>
      <c r="AU145" s="160"/>
      <c r="AW145" s="1" t="s">
        <v>215</v>
      </c>
      <c r="AX145" s="160"/>
    </row>
    <row r="146" spans="7:56">
      <c r="G146" s="1" t="s">
        <v>259</v>
      </c>
      <c r="H146" s="160"/>
      <c r="J146" s="1" t="s">
        <v>259</v>
      </c>
      <c r="K146" s="160"/>
      <c r="M146" s="1" t="s">
        <v>259</v>
      </c>
      <c r="N146" s="160"/>
      <c r="P146" s="1" t="s">
        <v>259</v>
      </c>
      <c r="Q146" s="160"/>
      <c r="S146" s="1" t="s">
        <v>259</v>
      </c>
      <c r="T146" s="160"/>
      <c r="V146" s="1" t="s">
        <v>259</v>
      </c>
      <c r="W146" s="160"/>
      <c r="Y146" s="1" t="s">
        <v>259</v>
      </c>
      <c r="Z146" s="160"/>
      <c r="AB146" s="1" t="s">
        <v>259</v>
      </c>
      <c r="AC146" s="160"/>
      <c r="AE146" s="1" t="s">
        <v>259</v>
      </c>
      <c r="AF146" s="160"/>
      <c r="AH146" s="1" t="s">
        <v>259</v>
      </c>
      <c r="AI146" s="160"/>
      <c r="AK146" s="1" t="s">
        <v>259</v>
      </c>
      <c r="AL146" s="160"/>
      <c r="AN146" s="1" t="s">
        <v>259</v>
      </c>
      <c r="AO146" s="160"/>
      <c r="AQ146" s="1" t="s">
        <v>259</v>
      </c>
      <c r="AR146" s="160"/>
      <c r="AT146" s="1" t="s">
        <v>259</v>
      </c>
      <c r="AU146" s="160"/>
      <c r="AW146" s="1" t="s">
        <v>259</v>
      </c>
      <c r="AX146" s="160"/>
    </row>
    <row r="147" spans="7:56">
      <c r="G147" s="1" t="s">
        <v>255</v>
      </c>
      <c r="H147" s="160"/>
      <c r="J147" s="1" t="s">
        <v>255</v>
      </c>
      <c r="K147" s="160"/>
      <c r="M147" s="1" t="s">
        <v>255</v>
      </c>
      <c r="N147" s="160">
        <v>979928</v>
      </c>
      <c r="P147" s="1" t="s">
        <v>255</v>
      </c>
      <c r="Q147" s="160"/>
      <c r="S147" s="1" t="s">
        <v>255</v>
      </c>
      <c r="T147" s="160"/>
      <c r="V147" s="1" t="s">
        <v>255</v>
      </c>
      <c r="W147" s="160"/>
      <c r="Y147" s="1" t="s">
        <v>255</v>
      </c>
      <c r="Z147" s="160">
        <v>744344</v>
      </c>
      <c r="AB147" s="1" t="s">
        <v>255</v>
      </c>
      <c r="AC147" s="160"/>
      <c r="AE147" s="1" t="s">
        <v>255</v>
      </c>
      <c r="AF147" s="160"/>
      <c r="AH147" s="1" t="s">
        <v>255</v>
      </c>
      <c r="AI147" s="160"/>
      <c r="AK147" s="1" t="s">
        <v>255</v>
      </c>
      <c r="AL147" s="160"/>
      <c r="AN147" s="1" t="s">
        <v>255</v>
      </c>
      <c r="AO147" s="160"/>
      <c r="AQ147" s="1" t="s">
        <v>255</v>
      </c>
      <c r="AR147" s="160"/>
      <c r="AT147" s="1" t="s">
        <v>255</v>
      </c>
      <c r="AU147" s="160"/>
      <c r="AW147" s="1" t="s">
        <v>255</v>
      </c>
      <c r="AX147" s="160"/>
    </row>
    <row r="148" spans="7:56">
      <c r="G148" s="1" t="s">
        <v>260</v>
      </c>
      <c r="H148" s="160">
        <v>250000</v>
      </c>
      <c r="J148" s="1" t="s">
        <v>260</v>
      </c>
      <c r="K148" s="160"/>
      <c r="M148" s="1" t="s">
        <v>260</v>
      </c>
      <c r="N148" s="160"/>
      <c r="P148" s="1" t="s">
        <v>260</v>
      </c>
      <c r="Q148" s="160"/>
      <c r="S148" s="1" t="s">
        <v>260</v>
      </c>
      <c r="T148" s="160"/>
      <c r="V148" s="1" t="s">
        <v>260</v>
      </c>
      <c r="W148" s="160"/>
      <c r="Y148" s="1" t="s">
        <v>260</v>
      </c>
      <c r="Z148" s="160"/>
      <c r="AB148" s="1" t="s">
        <v>260</v>
      </c>
      <c r="AC148" s="160">
        <v>347659</v>
      </c>
      <c r="AE148" s="1" t="s">
        <v>260</v>
      </c>
      <c r="AF148" s="160"/>
      <c r="AH148" s="1" t="s">
        <v>260</v>
      </c>
      <c r="AI148" s="160"/>
      <c r="AK148" s="1" t="s">
        <v>260</v>
      </c>
      <c r="AL148" s="160"/>
      <c r="AN148" s="1" t="s">
        <v>260</v>
      </c>
      <c r="AO148" s="160"/>
      <c r="AQ148" s="1" t="s">
        <v>260</v>
      </c>
      <c r="AR148" s="160"/>
      <c r="AT148" s="1" t="s">
        <v>260</v>
      </c>
      <c r="AU148" s="160"/>
      <c r="AW148" s="1" t="s">
        <v>260</v>
      </c>
      <c r="AX148" s="160"/>
    </row>
    <row r="149" spans="7:56">
      <c r="G149" s="1" t="s">
        <v>261</v>
      </c>
      <c r="H149" s="160"/>
      <c r="J149" s="1" t="s">
        <v>261</v>
      </c>
      <c r="K149" s="160"/>
      <c r="M149" s="1" t="s">
        <v>261</v>
      </c>
      <c r="N149" s="160"/>
      <c r="P149" s="1" t="s">
        <v>261</v>
      </c>
      <c r="Q149" s="160"/>
      <c r="S149" s="1" t="s">
        <v>261</v>
      </c>
      <c r="T149" s="160"/>
      <c r="V149" s="1" t="s">
        <v>261</v>
      </c>
      <c r="W149" s="160"/>
      <c r="Y149" s="1" t="s">
        <v>261</v>
      </c>
      <c r="Z149" s="160"/>
      <c r="AB149" s="1" t="s">
        <v>261</v>
      </c>
      <c r="AC149" s="160"/>
      <c r="AE149" s="1" t="s">
        <v>261</v>
      </c>
      <c r="AF149" s="160"/>
      <c r="AH149" s="1" t="s">
        <v>261</v>
      </c>
      <c r="AI149" s="160"/>
      <c r="AK149" s="1" t="s">
        <v>261</v>
      </c>
      <c r="AL149" s="160"/>
      <c r="AN149" s="1" t="s">
        <v>261</v>
      </c>
      <c r="AO149" s="160"/>
      <c r="AQ149" s="1" t="s">
        <v>261</v>
      </c>
      <c r="AR149" s="160"/>
      <c r="AT149" s="1" t="s">
        <v>261</v>
      </c>
      <c r="AU149" s="160"/>
      <c r="AW149" s="1" t="s">
        <v>261</v>
      </c>
      <c r="AX149" s="160"/>
    </row>
    <row r="150" spans="7:56">
      <c r="G150" s="1" t="s">
        <v>277</v>
      </c>
      <c r="H150" s="160"/>
      <c r="J150" s="1" t="s">
        <v>277</v>
      </c>
      <c r="K150" s="160"/>
      <c r="M150" s="1" t="s">
        <v>277</v>
      </c>
      <c r="N150" s="160"/>
      <c r="P150" s="1" t="s">
        <v>277</v>
      </c>
      <c r="Q150" s="160"/>
      <c r="S150" s="1" t="s">
        <v>277</v>
      </c>
      <c r="T150" s="160"/>
      <c r="V150" s="1" t="s">
        <v>277</v>
      </c>
      <c r="W150" s="160"/>
      <c r="Y150" s="1" t="s">
        <v>277</v>
      </c>
      <c r="Z150" s="160"/>
      <c r="AB150" s="1" t="s">
        <v>277</v>
      </c>
      <c r="AC150" s="160"/>
      <c r="AE150" s="1" t="s">
        <v>277</v>
      </c>
      <c r="AF150" s="160"/>
      <c r="AH150" s="1" t="s">
        <v>277</v>
      </c>
      <c r="AI150" s="160"/>
      <c r="AK150" s="1" t="s">
        <v>277</v>
      </c>
      <c r="AL150" s="160"/>
      <c r="AN150" s="1" t="s">
        <v>277</v>
      </c>
      <c r="AO150" s="160"/>
      <c r="AQ150" s="1" t="s">
        <v>277</v>
      </c>
      <c r="AR150" s="160"/>
      <c r="AT150" s="1" t="s">
        <v>277</v>
      </c>
      <c r="AU150" s="160"/>
      <c r="AW150" s="1" t="s">
        <v>277</v>
      </c>
      <c r="AX150" s="160"/>
    </row>
    <row r="151" spans="7:56">
      <c r="G151" s="1" t="s">
        <v>90</v>
      </c>
      <c r="H151" s="160">
        <v>78686</v>
      </c>
      <c r="J151" s="1" t="s">
        <v>90</v>
      </c>
      <c r="K151" s="160">
        <v>123200</v>
      </c>
      <c r="M151" s="1" t="s">
        <v>90</v>
      </c>
      <c r="N151" s="160"/>
      <c r="P151" s="1" t="s">
        <v>90</v>
      </c>
      <c r="Q151" s="160"/>
      <c r="S151" s="1" t="s">
        <v>90</v>
      </c>
      <c r="T151" s="160"/>
      <c r="V151" s="1" t="s">
        <v>90</v>
      </c>
      <c r="W151" s="160"/>
      <c r="Y151" s="1" t="s">
        <v>90</v>
      </c>
      <c r="Z151" s="160"/>
      <c r="AB151" s="1" t="s">
        <v>90</v>
      </c>
      <c r="AC151" s="160"/>
      <c r="AE151" s="1" t="s">
        <v>90</v>
      </c>
      <c r="AF151" s="160"/>
      <c r="AH151" s="1" t="s">
        <v>90</v>
      </c>
      <c r="AI151" s="160"/>
      <c r="AK151" s="1" t="s">
        <v>90</v>
      </c>
      <c r="AL151" s="160"/>
      <c r="AN151" s="1" t="s">
        <v>90</v>
      </c>
      <c r="AO151" s="160"/>
      <c r="AQ151" s="1" t="s">
        <v>90</v>
      </c>
      <c r="AR151" s="160"/>
      <c r="AT151" s="1" t="s">
        <v>90</v>
      </c>
      <c r="AU151" s="160"/>
      <c r="AW151" s="1" t="s">
        <v>90</v>
      </c>
      <c r="AX151" s="160"/>
    </row>
    <row r="152" spans="7:56" ht="30.75">
      <c r="G152" s="1" t="s">
        <v>263</v>
      </c>
      <c r="H152" s="160"/>
      <c r="J152" s="1" t="s">
        <v>263</v>
      </c>
      <c r="K152" s="160"/>
      <c r="M152" s="1" t="s">
        <v>263</v>
      </c>
      <c r="N152" s="160"/>
      <c r="P152" s="1" t="s">
        <v>263</v>
      </c>
      <c r="Q152" s="160"/>
      <c r="S152" s="1" t="s">
        <v>263</v>
      </c>
      <c r="T152" s="160"/>
      <c r="V152" s="1" t="s">
        <v>263</v>
      </c>
      <c r="W152" s="160"/>
      <c r="Y152" s="1" t="s">
        <v>263</v>
      </c>
      <c r="Z152" s="160"/>
      <c r="AB152" s="1" t="s">
        <v>263</v>
      </c>
      <c r="AC152" s="160"/>
      <c r="AE152" s="1" t="s">
        <v>263</v>
      </c>
      <c r="AF152" s="160"/>
      <c r="AH152" s="1" t="s">
        <v>263</v>
      </c>
      <c r="AI152" s="160"/>
      <c r="AK152" s="1" t="s">
        <v>263</v>
      </c>
      <c r="AL152" s="160"/>
      <c r="AN152" s="1" t="s">
        <v>263</v>
      </c>
      <c r="AO152" s="160"/>
      <c r="AQ152" s="1" t="s">
        <v>263</v>
      </c>
      <c r="AR152" s="160"/>
      <c r="AT152" s="1" t="s">
        <v>263</v>
      </c>
      <c r="AU152" s="160"/>
      <c r="AW152" s="1" t="s">
        <v>263</v>
      </c>
      <c r="AX152" s="160"/>
    </row>
    <row r="153" spans="7:56">
      <c r="G153" s="1" t="s">
        <v>632</v>
      </c>
      <c r="H153" s="160"/>
      <c r="J153" s="1" t="s">
        <v>632</v>
      </c>
      <c r="K153" s="160"/>
      <c r="M153" s="1" t="s">
        <v>632</v>
      </c>
      <c r="N153" s="160"/>
      <c r="P153" s="1" t="s">
        <v>632</v>
      </c>
      <c r="Q153" s="160"/>
      <c r="S153" s="1" t="s">
        <v>632</v>
      </c>
      <c r="T153" s="160">
        <v>280000</v>
      </c>
      <c r="V153" s="1" t="s">
        <v>632</v>
      </c>
      <c r="W153" s="160"/>
      <c r="Y153" s="1" t="s">
        <v>632</v>
      </c>
      <c r="Z153" s="160"/>
      <c r="AB153" s="1" t="s">
        <v>632</v>
      </c>
      <c r="AC153" s="160">
        <v>870787</v>
      </c>
      <c r="AE153" s="1" t="s">
        <v>632</v>
      </c>
      <c r="AF153" s="160"/>
      <c r="AH153" s="1" t="s">
        <v>632</v>
      </c>
      <c r="AI153" s="160"/>
      <c r="AK153" s="1" t="s">
        <v>632</v>
      </c>
      <c r="AL153" s="160"/>
      <c r="AN153" s="1" t="s">
        <v>632</v>
      </c>
      <c r="AO153" s="160"/>
      <c r="AQ153" s="1" t="s">
        <v>632</v>
      </c>
      <c r="AR153" s="160"/>
      <c r="AT153" s="1" t="s">
        <v>632</v>
      </c>
      <c r="AU153" s="160"/>
      <c r="AW153" s="1" t="s">
        <v>632</v>
      </c>
      <c r="AX153" s="160"/>
    </row>
    <row r="154" spans="7:56">
      <c r="G154" s="1" t="s">
        <v>575</v>
      </c>
      <c r="H154" s="160">
        <v>108803</v>
      </c>
      <c r="J154" s="1" t="s">
        <v>575</v>
      </c>
      <c r="K154" s="160">
        <v>1241531</v>
      </c>
      <c r="M154" s="1" t="s">
        <v>575</v>
      </c>
      <c r="N154" s="160">
        <v>105000</v>
      </c>
      <c r="P154" s="1"/>
      <c r="S154" s="1"/>
      <c r="V154" s="1"/>
      <c r="Y154" s="1"/>
      <c r="AB154" s="1"/>
      <c r="AE154" s="1"/>
      <c r="AH154" s="1"/>
      <c r="AK154" s="1"/>
      <c r="AN154" s="1"/>
      <c r="AQ154" s="1"/>
      <c r="AT154" s="1"/>
      <c r="AW154" s="1"/>
    </row>
    <row r="155" spans="7:56" ht="50.25" customHeight="1">
      <c r="G155" s="179" t="s">
        <v>148</v>
      </c>
      <c r="H155" s="179" t="s">
        <v>633</v>
      </c>
      <c r="I155" s="180" t="s">
        <v>634</v>
      </c>
      <c r="J155" s="179" t="s">
        <v>148</v>
      </c>
      <c r="K155" s="179" t="s">
        <v>633</v>
      </c>
      <c r="L155" s="180" t="s">
        <v>634</v>
      </c>
      <c r="M155" s="179" t="s">
        <v>148</v>
      </c>
      <c r="N155" s="179" t="s">
        <v>633</v>
      </c>
      <c r="O155" s="180" t="s">
        <v>634</v>
      </c>
      <c r="P155" s="179" t="s">
        <v>148</v>
      </c>
      <c r="Q155" s="179" t="s">
        <v>633</v>
      </c>
      <c r="R155" s="180" t="s">
        <v>634</v>
      </c>
      <c r="S155" s="179" t="s">
        <v>148</v>
      </c>
      <c r="T155" s="179" t="s">
        <v>633</v>
      </c>
      <c r="U155" s="180" t="s">
        <v>634</v>
      </c>
      <c r="V155" s="179" t="s">
        <v>148</v>
      </c>
      <c r="W155" s="179" t="s">
        <v>633</v>
      </c>
      <c r="X155" s="180" t="s">
        <v>634</v>
      </c>
      <c r="Y155" s="179" t="s">
        <v>148</v>
      </c>
      <c r="Z155" s="179" t="s">
        <v>633</v>
      </c>
      <c r="AA155" s="180" t="s">
        <v>634</v>
      </c>
      <c r="AB155" s="179" t="s">
        <v>148</v>
      </c>
      <c r="AC155" s="179" t="s">
        <v>633</v>
      </c>
      <c r="AD155" s="180" t="s">
        <v>634</v>
      </c>
      <c r="AE155" s="179" t="s">
        <v>148</v>
      </c>
      <c r="AF155" s="179" t="s">
        <v>633</v>
      </c>
      <c r="AG155" s="180" t="s">
        <v>634</v>
      </c>
      <c r="AH155" s="179" t="s">
        <v>148</v>
      </c>
      <c r="AI155" s="179" t="s">
        <v>633</v>
      </c>
      <c r="AJ155" s="180" t="s">
        <v>634</v>
      </c>
      <c r="AK155" s="179" t="s">
        <v>148</v>
      </c>
      <c r="AL155" s="179" t="s">
        <v>633</v>
      </c>
      <c r="AM155" s="180" t="s">
        <v>634</v>
      </c>
      <c r="AN155" s="179" t="s">
        <v>148</v>
      </c>
      <c r="AO155" s="179" t="s">
        <v>633</v>
      </c>
      <c r="AP155" s="180" t="s">
        <v>634</v>
      </c>
      <c r="AQ155" s="179" t="s">
        <v>148</v>
      </c>
      <c r="AR155" s="179" t="s">
        <v>633</v>
      </c>
      <c r="AS155" s="180" t="s">
        <v>634</v>
      </c>
      <c r="AT155" s="179" t="s">
        <v>148</v>
      </c>
      <c r="AU155" s="179" t="s">
        <v>633</v>
      </c>
      <c r="AV155" s="180" t="s">
        <v>634</v>
      </c>
      <c r="AW155" s="179" t="s">
        <v>148</v>
      </c>
      <c r="AX155" s="179" t="s">
        <v>633</v>
      </c>
      <c r="AY155" s="180" t="s">
        <v>634</v>
      </c>
      <c r="BA155" s="179" t="s">
        <v>148</v>
      </c>
      <c r="BB155" s="211" t="s">
        <v>635</v>
      </c>
      <c r="BC155" s="181" t="s">
        <v>636</v>
      </c>
      <c r="BD155" s="228" t="s">
        <v>258</v>
      </c>
    </row>
    <row r="156" spans="7:56">
      <c r="G156" s="181" t="s">
        <v>215</v>
      </c>
      <c r="H156" s="107">
        <f>SUM(G89:G94,G82:G87,G75:G80,G68:G73,G54:G59,G47:G52,G40:G45,G33:G38,G26:G31,G61:G66)</f>
        <v>297122</v>
      </c>
      <c r="I156" s="107">
        <f>SUM(I89:I94,I82:I87,I75:I80,I68:I73,I54:I59,I47:I52,I40:I45,I33:I38,I26:I31)</f>
        <v>0</v>
      </c>
      <c r="J156" s="181" t="s">
        <v>215</v>
      </c>
      <c r="K156" s="107">
        <f>SUM(J89:J94,J82:J87,J75:J80,J68:J73,J54:J59,J47:J52,J40:J45,J33:J38,J26:J31)</f>
        <v>135000</v>
      </c>
      <c r="L156" s="107">
        <f>SUM(L89:L94,L82:L87,L75:L80,L68:L73,L54:L59,L47:L52,L40:L45,L33:L38,L26:L31)</f>
        <v>135000</v>
      </c>
      <c r="M156" s="181" t="s">
        <v>215</v>
      </c>
      <c r="N156" s="107">
        <f>SUM(M89:M94,M82:M87,M75:M80,M68:M73,M54:M59,M47:M52,M40:M45,M33:M38,M26:M31)</f>
        <v>300000</v>
      </c>
      <c r="O156" s="107">
        <f>SUM(O89:O94,O82:O87,O75:O80,O68:O73,O54:O59,O47:O52,O40:O45,O33:O38,O26:O31)</f>
        <v>300000</v>
      </c>
      <c r="P156" s="181" t="s">
        <v>215</v>
      </c>
      <c r="Q156" s="107">
        <f>SUM(P89:P94,P82:P87,P75:P80,P68:P73,P54:P59,P47:P52,P40:P45,P33:P38,P26:P31,P61:P66)</f>
        <v>252000</v>
      </c>
      <c r="R156" s="107">
        <f>SUM(R89:R94,R82:R87,R75:R80,R68:R73,R54:R59,R47:R52,R40:R45,R33:R38,R26:R31,R61:R66)</f>
        <v>265350</v>
      </c>
      <c r="S156" s="181" t="s">
        <v>215</v>
      </c>
      <c r="T156" s="107">
        <f>SUM(S89:S94,S82:S87,S75:S80,S68:S73,S54:S59,S47:S52,S40:S45,S33:S38,S26:S31)</f>
        <v>693000</v>
      </c>
      <c r="U156" s="107">
        <f>SUM(U89:U94,U82:U87,U75:U80,U68:U73,U54:U59,U47:U52,U40:U45,U33:U38,U26:U31)</f>
        <v>693000</v>
      </c>
      <c r="V156" s="181" t="s">
        <v>215</v>
      </c>
      <c r="W156" s="107">
        <f>SUM(V89:V94,V82:V87,V75:V80,V68:V73,V54:V59,V47:V52,V40:V45,V33:V38,V26:V31)</f>
        <v>185200</v>
      </c>
      <c r="X156" s="107">
        <f>SUM(X89:X94,X82:X87,X75:X80,X68:X73,X54:X59,X47:X52,X40:X45,X33:X38,X26:X31)</f>
        <v>190200</v>
      </c>
      <c r="Y156" s="181" t="s">
        <v>215</v>
      </c>
      <c r="Z156" s="107">
        <f>SUM(Y89:Y94,Y82:Y87,Y75:Y80,Y68:Y73,Y54:Y59,Y47:Y52,Y40:Y45,Y33:Y38,Y26:Y31)</f>
        <v>611000</v>
      </c>
      <c r="AA156" s="107">
        <f>SUM(AA89:AA94,AA82:AA87,AA75:AA80,AA68:AA73,AA54:AA59,AA47:AA52,AA40:AA45,AA33:AA38,AA26:AA31)</f>
        <v>611000</v>
      </c>
      <c r="AB156" s="181" t="s">
        <v>215</v>
      </c>
      <c r="AC156" s="107">
        <f>SUM(AB89:AB94,AB82:AB87,AB75:AB80,AB68:AB73,AB54:AB59,AB47:AB52,AB40:AB45,AB33:AB38,AB26:AB31)</f>
        <v>2640000</v>
      </c>
      <c r="AD156" s="107">
        <f>SUM(AD89:AD94,AD82:AD87,AD75:AD80,AD68:AD73,AD54:AD59,AD47:AD52,AD40:AD45,AD33:AD38,AD26:AD31)</f>
        <v>2640000</v>
      </c>
      <c r="AE156" s="181" t="s">
        <v>215</v>
      </c>
      <c r="AF156" s="186">
        <f>SUM(AE89:AE94,AE82:AE87,AE75:AE80,AE68:AE73,AE54:AE59,AE47:AE52,AE40:AE45,AE33:AE38,AE26:AE31)</f>
        <v>1790547</v>
      </c>
      <c r="AG156" s="185">
        <f>SUM(AG89:AG94,AG82:AG87,AG75:AG80,AG68:AG73,AG54:AG59,AG47:AG52,AG40:AG45,AG33:AG38,AG26:AG31)</f>
        <v>1790547</v>
      </c>
      <c r="AH156" s="181" t="s">
        <v>215</v>
      </c>
      <c r="AI156" s="186">
        <f>SUM(AH89:AH94,AH82:AH87,AH75:AH80,AH68:AH73,AH54:AH59,AH47:AH52,AH40:AH45,AH33:AH38,AH26:AH31)</f>
        <v>0</v>
      </c>
      <c r="AJ156" s="185">
        <f>SUM(AJ89:AJ94,AJ82:AJ87,AJ75:AJ80,AJ68:AJ73,AJ54:AJ59,AJ47:AJ52,AJ40:AJ45,AJ33:AJ38,AJ26:AJ31)</f>
        <v>0</v>
      </c>
      <c r="AK156" s="181" t="s">
        <v>215</v>
      </c>
      <c r="AL156" s="186">
        <f>SUM(AK89:AK94,AK82:AK87,AK75:AK80,AK68:AK73,AK54:AK59,AK47:AK52,AK40:AK45,AK33:AK38,AK26:AK31)</f>
        <v>5005000</v>
      </c>
      <c r="AM156" s="185">
        <f>SUM(AM89:AM94,AM82:AM87,AM75:AM80,AM68:AM73,AM54:AM59,AM47:AM52,AM40:AM45,AM33:AM38,AM26:AM31)</f>
        <v>0</v>
      </c>
      <c r="AN156" s="181" t="s">
        <v>215</v>
      </c>
      <c r="AO156" s="186">
        <f>SUM(AN89:AN94,AN82:AN87,AN75:AN80,AN68:AN73,AN54:AN59,AN47:AN52,AN40:AN45,AN33:AN38,AN26:AN31)</f>
        <v>8195320</v>
      </c>
      <c r="AP156" s="185">
        <f>SUM(AP89:AP94,AP82:AP87,AP75:AP80,AP68:AP73,AP54:AP59,AP47:AP52,AP40:AP45,AP33:AP38,AP26:AP31)</f>
        <v>0</v>
      </c>
      <c r="AQ156" s="181" t="s">
        <v>215</v>
      </c>
      <c r="AR156" s="186">
        <f>SUM(AQ89:AQ94,AQ82:AQ87,AQ75:AQ80,AQ68:AQ73,AQ54:AQ59,AQ47:AQ52,AQ40:AQ45,AQ33:AQ38,AQ26:AQ31)</f>
        <v>0</v>
      </c>
      <c r="AS156" s="185">
        <f>SUM(AS89:AS94,AS82:AS87,AS75:AS80,AS68:AS73,AS54:AS59,AS47:AS52,AS40:AS45,AS33:AS38,AS26:AS31)</f>
        <v>0</v>
      </c>
      <c r="AT156" s="181" t="s">
        <v>215</v>
      </c>
      <c r="AU156" s="186">
        <f>SUM(AT89:AT94,AT82:AT87,AT75:AT80,AT68:AT73,AT54:AT59,AT47:AT52,AT40:AT45,AT33:AT38,AT26:AT31)</f>
        <v>0</v>
      </c>
      <c r="AV156" s="185">
        <f>SUM(AV89:AV94,AV82:AV87,AV75:AV80,AV68:AV73,AV54:AV59,AV47:AV52,AV40:AV45,AV33:AV38,AV26:AV31)</f>
        <v>0</v>
      </c>
      <c r="AW156" s="181" t="s">
        <v>215</v>
      </c>
      <c r="AX156" s="186">
        <f>SUM(AW89:AW94,AW82:AW87,AW75:AW80,AW68:AW73,AW54:AW59,AW47:AW52,AW40:AW45,AW33:AW38,AW26:AW31)</f>
        <v>0</v>
      </c>
      <c r="AY156" s="185">
        <f>SUM(AY89:AY94,AY82:AY87,AY75:AY80,AY68:AY73,AY54:AY59,AY47:AY52,AY40:AY45,AY33:AY38,AY26:AY31)</f>
        <v>0</v>
      </c>
      <c r="BA156" s="196" t="s">
        <v>215</v>
      </c>
      <c r="BB156" s="212">
        <f>SUM(AR156,AI156,AF156,AC156,Z156,W156,T156,Q156,N156,K156,H156,AL156,AO156)</f>
        <v>20104189</v>
      </c>
      <c r="BC156" s="225" t="e">
        <f>BB156/$BB$166</f>
        <v>#REF!</v>
      </c>
      <c r="BD156" s="108"/>
    </row>
    <row r="157" spans="7:56">
      <c r="G157" s="181" t="s">
        <v>259</v>
      </c>
      <c r="H157" s="108"/>
      <c r="I157" s="182"/>
      <c r="J157" s="181" t="s">
        <v>259</v>
      </c>
      <c r="K157" s="108"/>
      <c r="L157" s="182"/>
      <c r="M157" s="181" t="s">
        <v>259</v>
      </c>
      <c r="N157" s="108"/>
      <c r="O157" s="182"/>
      <c r="P157" s="181" t="s">
        <v>259</v>
      </c>
      <c r="Q157" s="108"/>
      <c r="R157" s="182"/>
      <c r="S157" s="181" t="s">
        <v>259</v>
      </c>
      <c r="T157" s="108"/>
      <c r="U157" s="182"/>
      <c r="V157" s="181" t="s">
        <v>259</v>
      </c>
      <c r="W157" s="108"/>
      <c r="X157" s="182"/>
      <c r="Y157" s="181" t="s">
        <v>259</v>
      </c>
      <c r="Z157" s="108"/>
      <c r="AA157" s="182"/>
      <c r="AB157" s="181" t="s">
        <v>259</v>
      </c>
      <c r="AC157" s="108"/>
      <c r="AD157" s="182"/>
      <c r="AE157" s="181" t="s">
        <v>259</v>
      </c>
      <c r="AF157" s="185"/>
      <c r="AG157" s="185"/>
      <c r="AH157" s="181" t="s">
        <v>259</v>
      </c>
      <c r="AI157" s="185"/>
      <c r="AJ157" s="185"/>
      <c r="AK157" s="181" t="s">
        <v>259</v>
      </c>
      <c r="AL157" s="185"/>
      <c r="AM157" s="185"/>
      <c r="AN157" s="181" t="s">
        <v>259</v>
      </c>
      <c r="AO157" s="185"/>
      <c r="AP157" s="185"/>
      <c r="AQ157" s="181" t="s">
        <v>259</v>
      </c>
      <c r="AR157" s="185"/>
      <c r="AS157" s="185"/>
      <c r="AT157" s="181" t="s">
        <v>259</v>
      </c>
      <c r="AU157" s="185"/>
      <c r="AV157" s="185"/>
      <c r="AW157" s="181" t="s">
        <v>259</v>
      </c>
      <c r="AX157" s="185"/>
      <c r="AY157" s="185"/>
      <c r="BA157" s="196" t="s">
        <v>259</v>
      </c>
      <c r="BB157" s="212">
        <f t="shared" ref="BB156:BB164" si="270">SUM(AR157,AI157,AF157,AC157,Z157,W157,T157,Q157,N157,K157,H157,AL157,AO157)</f>
        <v>0</v>
      </c>
      <c r="BC157" s="225" t="e">
        <f t="shared" ref="BC157:BC165" si="271">BB157/$BB$166</f>
        <v>#REF!</v>
      </c>
      <c r="BD157" s="108"/>
    </row>
    <row r="158" spans="7:56">
      <c r="G158" s="181" t="s">
        <v>255</v>
      </c>
      <c r="H158" s="107">
        <f>SUM(G19:G24)</f>
        <v>0</v>
      </c>
      <c r="I158" s="107">
        <f>SUM(I19:I24)</f>
        <v>0</v>
      </c>
      <c r="J158" s="181" t="s">
        <v>255</v>
      </c>
      <c r="K158" s="107">
        <f>SUM(J19:J24)</f>
        <v>0</v>
      </c>
      <c r="L158" s="107">
        <f>SUM(L19:L24)</f>
        <v>0</v>
      </c>
      <c r="M158" s="181" t="s">
        <v>255</v>
      </c>
      <c r="N158" s="107">
        <f>SUM(M19:M24,M5:M10,M12:M17)</f>
        <v>979928</v>
      </c>
      <c r="O158" s="107">
        <f>SUM(O19:O24,O5:O10,O12:O17)</f>
        <v>979378</v>
      </c>
      <c r="P158" s="181" t="s">
        <v>255</v>
      </c>
      <c r="Q158" s="107">
        <f>SUM(P19:P24)</f>
        <v>0</v>
      </c>
      <c r="R158" s="107">
        <f>SUM(R19:R24)</f>
        <v>0</v>
      </c>
      <c r="S158" s="181" t="s">
        <v>255</v>
      </c>
      <c r="T158" s="107">
        <f>SUM(S19:S24)</f>
        <v>0</v>
      </c>
      <c r="U158" s="107">
        <f>SUM(U19:U24)</f>
        <v>0</v>
      </c>
      <c r="V158" s="181" t="s">
        <v>255</v>
      </c>
      <c r="W158" s="107">
        <f>SUM(V19:V24)</f>
        <v>0</v>
      </c>
      <c r="X158" s="107">
        <f>SUM(X19:X24)</f>
        <v>0</v>
      </c>
      <c r="Y158" s="181" t="s">
        <v>255</v>
      </c>
      <c r="Z158" s="107">
        <f>SUM(Y19:Y24)</f>
        <v>744344</v>
      </c>
      <c r="AA158" s="107">
        <f>SUM(AA19:AA24)</f>
        <v>744344</v>
      </c>
      <c r="AB158" s="181" t="s">
        <v>255</v>
      </c>
      <c r="AC158" s="107">
        <f>SUM(AB19:AB24)</f>
        <v>0</v>
      </c>
      <c r="AD158" s="107">
        <f>SUM(AD19:AD24)</f>
        <v>0</v>
      </c>
      <c r="AE158" s="181" t="s">
        <v>255</v>
      </c>
      <c r="AF158" s="185">
        <f>SUM(AE19:AE24)</f>
        <v>0</v>
      </c>
      <c r="AG158" s="185">
        <f>SUM(AG19:AG24)</f>
        <v>0</v>
      </c>
      <c r="AH158" s="181" t="s">
        <v>255</v>
      </c>
      <c r="AI158" s="185">
        <f>SUM(AH19:AH24)</f>
        <v>0</v>
      </c>
      <c r="AJ158" s="185">
        <f>SUM(AJ19:AJ24)</f>
        <v>0</v>
      </c>
      <c r="AK158" s="181" t="s">
        <v>255</v>
      </c>
      <c r="AL158" s="185">
        <f>SUM(AK19:AK24)</f>
        <v>0</v>
      </c>
      <c r="AM158" s="185">
        <f>SUM(AM19:AM24)</f>
        <v>0</v>
      </c>
      <c r="AN158" s="181" t="s">
        <v>255</v>
      </c>
      <c r="AO158" s="185">
        <f>SUM(AN19:AN24)</f>
        <v>0</v>
      </c>
      <c r="AP158" s="185">
        <f>SUM(AP19:AP24)</f>
        <v>0</v>
      </c>
      <c r="AQ158" s="181" t="s">
        <v>255</v>
      </c>
      <c r="AR158" s="185">
        <f>SUM(AQ19:AQ24)</f>
        <v>0</v>
      </c>
      <c r="AS158" s="185">
        <f>SUM(AS19:AS24)</f>
        <v>0</v>
      </c>
      <c r="AT158" s="181" t="s">
        <v>255</v>
      </c>
      <c r="AU158" s="185">
        <f>SUM(AT19:AT24)</f>
        <v>0</v>
      </c>
      <c r="AV158" s="185">
        <f>SUM(AV19:AV24)</f>
        <v>0</v>
      </c>
      <c r="AW158" s="181" t="s">
        <v>255</v>
      </c>
      <c r="AX158" s="185">
        <f>SUM(AW19:AW24)</f>
        <v>0</v>
      </c>
      <c r="AY158" s="185">
        <f>SUM(AY19:AY24)</f>
        <v>0</v>
      </c>
      <c r="BA158" s="196" t="s">
        <v>255</v>
      </c>
      <c r="BB158" s="212">
        <f>SUM(AR158,AI158,AF158,AC158,Z158,W158,T158,Q158,N158,K158,H158,AL158,AO158)</f>
        <v>1724272</v>
      </c>
      <c r="BC158" s="225" t="e">
        <f t="shared" si="271"/>
        <v>#REF!</v>
      </c>
      <c r="BD158" s="108"/>
    </row>
    <row r="159" spans="7:56">
      <c r="G159" s="181" t="s">
        <v>260</v>
      </c>
      <c r="H159" s="107" t="e">
        <f>SUM(#REF!,#REF!,G96:G101)</f>
        <v>#REF!</v>
      </c>
      <c r="I159" s="107" t="e">
        <f>SUM(#REF!,#REF!)</f>
        <v>#REF!</v>
      </c>
      <c r="J159" s="181" t="s">
        <v>260</v>
      </c>
      <c r="K159" s="107" t="e">
        <f>SUM(#REF!,#REF!)</f>
        <v>#REF!</v>
      </c>
      <c r="L159" s="107" t="e">
        <f>SUM(#REF!,#REF!)</f>
        <v>#REF!</v>
      </c>
      <c r="M159" s="181" t="s">
        <v>260</v>
      </c>
      <c r="N159" s="107" t="e">
        <f>SUM(#REF!,#REF!)</f>
        <v>#REF!</v>
      </c>
      <c r="O159" s="107" t="e">
        <f>SUM(#REF!,#REF!)</f>
        <v>#REF!</v>
      </c>
      <c r="P159" s="181" t="s">
        <v>260</v>
      </c>
      <c r="Q159" s="107" t="e">
        <f>SUM(#REF!,#REF!)</f>
        <v>#REF!</v>
      </c>
      <c r="R159" s="107" t="e">
        <f>SUM(#REF!,#REF!)</f>
        <v>#REF!</v>
      </c>
      <c r="S159" s="181" t="s">
        <v>260</v>
      </c>
      <c r="T159" s="107" t="e">
        <f>SUM(#REF!,#REF!)</f>
        <v>#REF!</v>
      </c>
      <c r="U159" s="107" t="e">
        <f>SUM(#REF!,#REF!)</f>
        <v>#REF!</v>
      </c>
      <c r="V159" s="181" t="s">
        <v>260</v>
      </c>
      <c r="W159" s="107" t="e">
        <f>SUM(#REF!,#REF!)</f>
        <v>#REF!</v>
      </c>
      <c r="X159" s="107" t="e">
        <f>SUM(#REF!,#REF!)</f>
        <v>#REF!</v>
      </c>
      <c r="Y159" s="181" t="s">
        <v>260</v>
      </c>
      <c r="Z159" s="107" t="e">
        <f>SUM(#REF!,#REF!)</f>
        <v>#REF!</v>
      </c>
      <c r="AA159" s="107" t="e">
        <f>SUM(#REF!,#REF!)</f>
        <v>#REF!</v>
      </c>
      <c r="AB159" s="181" t="s">
        <v>260</v>
      </c>
      <c r="AC159" s="107" t="e">
        <f>SUM(#REF!,#REF!)</f>
        <v>#REF!</v>
      </c>
      <c r="AD159" s="107" t="e">
        <f>SUM(#REF!,#REF!)</f>
        <v>#REF!</v>
      </c>
      <c r="AE159" s="181" t="s">
        <v>260</v>
      </c>
      <c r="AF159" s="186" t="e">
        <f>SUM(#REF!,#REF!)</f>
        <v>#REF!</v>
      </c>
      <c r="AG159" s="185" t="e">
        <f>SUM(#REF!,#REF!)</f>
        <v>#REF!</v>
      </c>
      <c r="AH159" s="181" t="s">
        <v>260</v>
      </c>
      <c r="AI159" s="185" t="e">
        <f>SUM(#REF!,#REF!)</f>
        <v>#REF!</v>
      </c>
      <c r="AJ159" s="185" t="e">
        <f>SUM(#REF!,#REF!)</f>
        <v>#REF!</v>
      </c>
      <c r="AK159" s="181" t="s">
        <v>260</v>
      </c>
      <c r="AL159" s="185" t="e">
        <f>SUM(#REF!,#REF!)</f>
        <v>#REF!</v>
      </c>
      <c r="AM159" s="185" t="e">
        <f>SUM(#REF!,#REF!)</f>
        <v>#REF!</v>
      </c>
      <c r="AN159" s="181" t="s">
        <v>260</v>
      </c>
      <c r="AO159" s="185" t="e">
        <f>SUM(#REF!,#REF!)</f>
        <v>#REF!</v>
      </c>
      <c r="AP159" s="185" t="e">
        <f>SUM(#REF!,#REF!)</f>
        <v>#REF!</v>
      </c>
      <c r="AQ159" s="181" t="s">
        <v>260</v>
      </c>
      <c r="AR159" s="185" t="e">
        <f>SUM(#REF!,#REF!)</f>
        <v>#REF!</v>
      </c>
      <c r="AS159" s="185" t="e">
        <f>SUM(#REF!,#REF!)</f>
        <v>#REF!</v>
      </c>
      <c r="AT159" s="181" t="s">
        <v>260</v>
      </c>
      <c r="AU159" s="185" t="e">
        <f>SUM(#REF!,#REF!)</f>
        <v>#REF!</v>
      </c>
      <c r="AV159" s="185" t="e">
        <f>SUM(#REF!,#REF!)</f>
        <v>#REF!</v>
      </c>
      <c r="AW159" s="181" t="s">
        <v>260</v>
      </c>
      <c r="AX159" s="185" t="e">
        <f>SUM(#REF!,#REF!)</f>
        <v>#REF!</v>
      </c>
      <c r="AY159" s="185" t="e">
        <f>SUM(#REF!,#REF!)</f>
        <v>#REF!</v>
      </c>
      <c r="BA159" s="196" t="s">
        <v>260</v>
      </c>
      <c r="BB159" s="212" t="e">
        <f t="shared" si="270"/>
        <v>#REF!</v>
      </c>
      <c r="BC159" s="225" t="e">
        <f t="shared" si="271"/>
        <v>#REF!</v>
      </c>
      <c r="BD159" s="108"/>
    </row>
    <row r="160" spans="7:56">
      <c r="G160" s="181" t="s">
        <v>261</v>
      </c>
      <c r="H160" s="108"/>
      <c r="I160" s="108"/>
      <c r="J160" s="181" t="s">
        <v>261</v>
      </c>
      <c r="K160" s="108"/>
      <c r="L160" s="108"/>
      <c r="M160" s="181" t="s">
        <v>261</v>
      </c>
      <c r="N160" s="108"/>
      <c r="O160" s="108"/>
      <c r="P160" s="181" t="s">
        <v>261</v>
      </c>
      <c r="Q160" s="108"/>
      <c r="R160" s="108"/>
      <c r="S160" s="181" t="s">
        <v>261</v>
      </c>
      <c r="T160" s="108"/>
      <c r="U160" s="108"/>
      <c r="V160" s="181" t="s">
        <v>261</v>
      </c>
      <c r="W160" s="108"/>
      <c r="X160" s="108"/>
      <c r="Y160" s="181" t="s">
        <v>261</v>
      </c>
      <c r="Z160" s="108"/>
      <c r="AA160" s="108"/>
      <c r="AB160" s="181" t="s">
        <v>261</v>
      </c>
      <c r="AC160" s="108"/>
      <c r="AD160" s="108"/>
      <c r="AE160" s="181" t="s">
        <v>261</v>
      </c>
      <c r="AF160" s="185"/>
      <c r="AG160" s="185"/>
      <c r="AH160" s="181" t="s">
        <v>261</v>
      </c>
      <c r="AI160" s="185"/>
      <c r="AJ160" s="185"/>
      <c r="AK160" s="181" t="s">
        <v>261</v>
      </c>
      <c r="AL160" s="185"/>
      <c r="AM160" s="185"/>
      <c r="AN160" s="181" t="s">
        <v>261</v>
      </c>
      <c r="AO160" s="185"/>
      <c r="AP160" s="185"/>
      <c r="AQ160" s="181" t="s">
        <v>261</v>
      </c>
      <c r="AR160" s="185"/>
      <c r="AS160" s="185"/>
      <c r="AT160" s="181" t="s">
        <v>261</v>
      </c>
      <c r="AU160" s="185"/>
      <c r="AV160" s="185"/>
      <c r="AW160" s="181" t="s">
        <v>261</v>
      </c>
      <c r="AX160" s="185"/>
      <c r="AY160" s="185"/>
      <c r="BA160" s="196" t="s">
        <v>261</v>
      </c>
      <c r="BB160" s="212">
        <f t="shared" si="270"/>
        <v>0</v>
      </c>
      <c r="BC160" s="225" t="e">
        <f t="shared" si="271"/>
        <v>#REF!</v>
      </c>
      <c r="BD160" s="108"/>
    </row>
    <row r="161" spans="7:56">
      <c r="G161" s="181" t="s">
        <v>637</v>
      </c>
      <c r="H161" s="108"/>
      <c r="I161" s="108"/>
      <c r="J161" s="181" t="s">
        <v>637</v>
      </c>
      <c r="K161" s="108"/>
      <c r="L161" s="108"/>
      <c r="M161" s="181" t="s">
        <v>637</v>
      </c>
      <c r="N161" s="108"/>
      <c r="O161" s="108"/>
      <c r="P161" s="181" t="s">
        <v>637</v>
      </c>
      <c r="Q161" s="108"/>
      <c r="R161" s="108"/>
      <c r="S161" s="181" t="s">
        <v>637</v>
      </c>
      <c r="T161" s="108"/>
      <c r="U161" s="108"/>
      <c r="V161" s="181" t="s">
        <v>637</v>
      </c>
      <c r="W161" s="108"/>
      <c r="X161" s="108"/>
      <c r="Y161" s="181" t="s">
        <v>637</v>
      </c>
      <c r="Z161" s="108"/>
      <c r="AA161" s="108"/>
      <c r="AB161" s="181" t="s">
        <v>637</v>
      </c>
      <c r="AC161" s="108"/>
      <c r="AD161" s="108"/>
      <c r="AE161" s="181" t="s">
        <v>637</v>
      </c>
      <c r="AF161" s="185"/>
      <c r="AG161" s="185"/>
      <c r="AH161" s="181" t="s">
        <v>637</v>
      </c>
      <c r="AI161" s="185"/>
      <c r="AJ161" s="185"/>
      <c r="AK161" s="181" t="s">
        <v>637</v>
      </c>
      <c r="AL161" s="185"/>
      <c r="AM161" s="185"/>
      <c r="AN161" s="181" t="s">
        <v>637</v>
      </c>
      <c r="AO161" s="185"/>
      <c r="AP161" s="185"/>
      <c r="AQ161" s="181" t="s">
        <v>637</v>
      </c>
      <c r="AR161" s="185"/>
      <c r="AS161" s="185"/>
      <c r="AT161" s="181" t="s">
        <v>637</v>
      </c>
      <c r="AU161" s="185"/>
      <c r="AV161" s="185"/>
      <c r="AW161" s="181" t="s">
        <v>637</v>
      </c>
      <c r="AX161" s="185"/>
      <c r="AY161" s="185"/>
      <c r="BA161" s="196" t="s">
        <v>637</v>
      </c>
      <c r="BB161" s="212">
        <f t="shared" si="270"/>
        <v>0</v>
      </c>
      <c r="BC161" s="225" t="e">
        <f t="shared" si="271"/>
        <v>#REF!</v>
      </c>
      <c r="BD161" s="108"/>
    </row>
    <row r="162" spans="7:56">
      <c r="G162" s="181" t="s">
        <v>90</v>
      </c>
      <c r="H162" s="107" t="e">
        <f>SUM(G117:G122,#REF!,G124:G129)</f>
        <v>#REF!</v>
      </c>
      <c r="I162" s="107" t="e">
        <f>SUM(I117:I122,#REF!,I124:I129)</f>
        <v>#REF!</v>
      </c>
      <c r="J162" s="181" t="s">
        <v>90</v>
      </c>
      <c r="K162" s="107" t="e">
        <f>SUM(J117:J122,#REF!,J124:J129)</f>
        <v>#REF!</v>
      </c>
      <c r="L162" s="107" t="e">
        <f>SUM(L117:L122,#REF!,L124:L129)</f>
        <v>#REF!</v>
      </c>
      <c r="M162" s="181" t="s">
        <v>90</v>
      </c>
      <c r="N162" s="107" t="e">
        <f>SUM(M117:M122,#REF!,M124:M129)</f>
        <v>#REF!</v>
      </c>
      <c r="O162" s="107" t="e">
        <f>SUM(O117:O122,#REF!,O124:O129)</f>
        <v>#REF!</v>
      </c>
      <c r="P162" s="181" t="s">
        <v>90</v>
      </c>
      <c r="Q162" s="107" t="e">
        <f>SUM(P117:P122,#REF!,P124:P129)</f>
        <v>#REF!</v>
      </c>
      <c r="R162" s="107" t="e">
        <f>SUM(R117:R122,#REF!,R124:R129)</f>
        <v>#REF!</v>
      </c>
      <c r="S162" s="181" t="s">
        <v>90</v>
      </c>
      <c r="T162" s="107" t="e">
        <f>SUM(S117:S122,#REF!,S124:S129)</f>
        <v>#REF!</v>
      </c>
      <c r="U162" s="107" t="e">
        <f>SUM(U117:U122,#REF!,U124:U129)</f>
        <v>#REF!</v>
      </c>
      <c r="V162" s="181" t="s">
        <v>90</v>
      </c>
      <c r="W162" s="107" t="e">
        <f>SUM(V117:V122,#REF!,V124:V129)</f>
        <v>#REF!</v>
      </c>
      <c r="X162" s="107" t="e">
        <f>SUM(X117:X122,#REF!,X124:X129)</f>
        <v>#REF!</v>
      </c>
      <c r="Y162" s="181" t="s">
        <v>90</v>
      </c>
      <c r="Z162" s="107" t="e">
        <f>SUM(Y117:Y122,#REF!,Y124:Y129)</f>
        <v>#REF!</v>
      </c>
      <c r="AA162" s="107" t="e">
        <f>SUM(AA117:AA122,#REF!,AA124:AA129)</f>
        <v>#REF!</v>
      </c>
      <c r="AB162" s="181" t="s">
        <v>90</v>
      </c>
      <c r="AC162" s="107" t="e">
        <f>SUM(AB117:AB122,#REF!,AB124:AB129)</f>
        <v>#REF!</v>
      </c>
      <c r="AD162" s="107" t="e">
        <f>SUM(AD117:AD122,#REF!,AD124:AD129)</f>
        <v>#REF!</v>
      </c>
      <c r="AE162" s="181" t="s">
        <v>90</v>
      </c>
      <c r="AF162" s="185" t="e">
        <f>SUM(AE117:AE122,#REF!,AE124:AE129)</f>
        <v>#REF!</v>
      </c>
      <c r="AG162" s="185" t="e">
        <f>SUM(AG117:AG122,#REF!,AG124:AG129)</f>
        <v>#REF!</v>
      </c>
      <c r="AH162" s="181" t="s">
        <v>90</v>
      </c>
      <c r="AI162" s="185" t="e">
        <f>SUM(AH117:AH122,#REF!,AH124:AH129)</f>
        <v>#REF!</v>
      </c>
      <c r="AJ162" s="185" t="e">
        <f>SUM(AJ117:AJ122,#REF!,AJ124:AJ129)</f>
        <v>#REF!</v>
      </c>
      <c r="AK162" s="181" t="s">
        <v>90</v>
      </c>
      <c r="AL162" s="185" t="e">
        <f>SUM(AK117:AK122,#REF!,AK124:AK129)</f>
        <v>#REF!</v>
      </c>
      <c r="AM162" s="185" t="e">
        <f>SUM(AM117:AM122,#REF!,AM124:AM129)</f>
        <v>#REF!</v>
      </c>
      <c r="AN162" s="181" t="s">
        <v>90</v>
      </c>
      <c r="AO162" s="185" t="e">
        <f>SUM(AN117:AN122,#REF!,AN124:AN129)</f>
        <v>#REF!</v>
      </c>
      <c r="AP162" s="185" t="e">
        <f>SUM(AP117:AP122,#REF!,AP124:AP129)</f>
        <v>#REF!</v>
      </c>
      <c r="AQ162" s="181" t="s">
        <v>90</v>
      </c>
      <c r="AR162" s="185" t="e">
        <f>SUM(AQ117:AQ122,#REF!,AQ124:AQ129)</f>
        <v>#REF!</v>
      </c>
      <c r="AS162" s="185" t="e">
        <f>SUM(AS117:AS122,#REF!,AS124:AS129)</f>
        <v>#REF!</v>
      </c>
      <c r="AT162" s="181" t="s">
        <v>90</v>
      </c>
      <c r="AU162" s="185" t="e">
        <f>SUM(AT117:AT122,#REF!,AT124:AT129)</f>
        <v>#REF!</v>
      </c>
      <c r="AV162" s="185" t="e">
        <f>SUM(AV117:AV122,#REF!,AV124:AV129)</f>
        <v>#REF!</v>
      </c>
      <c r="AW162" s="181" t="s">
        <v>90</v>
      </c>
      <c r="AX162" s="185" t="e">
        <f>SUM(AW117:AW122,#REF!,AW124:AW129)</f>
        <v>#REF!</v>
      </c>
      <c r="AY162" s="185" t="e">
        <f>SUM(AY117:AY122,#REF!,AY124:AY129)</f>
        <v>#REF!</v>
      </c>
      <c r="BA162" s="196" t="s">
        <v>90</v>
      </c>
      <c r="BB162" s="212" t="e">
        <f t="shared" si="270"/>
        <v>#REF!</v>
      </c>
      <c r="BC162" s="225" t="e">
        <f t="shared" si="271"/>
        <v>#REF!</v>
      </c>
      <c r="BD162" s="108"/>
    </row>
    <row r="163" spans="7:56" ht="30.75">
      <c r="G163" s="181" t="s">
        <v>263</v>
      </c>
      <c r="H163" s="108"/>
      <c r="I163" s="108"/>
      <c r="J163" s="181" t="s">
        <v>263</v>
      </c>
      <c r="K163" s="108"/>
      <c r="L163" s="108"/>
      <c r="M163" s="181" t="s">
        <v>263</v>
      </c>
      <c r="N163" s="108"/>
      <c r="O163" s="108"/>
      <c r="P163" s="181" t="s">
        <v>263</v>
      </c>
      <c r="Q163" s="108"/>
      <c r="R163" s="108"/>
      <c r="S163" s="181" t="s">
        <v>263</v>
      </c>
      <c r="T163" s="108"/>
      <c r="U163" s="108"/>
      <c r="V163" s="181" t="s">
        <v>263</v>
      </c>
      <c r="W163" s="108"/>
      <c r="X163" s="108"/>
      <c r="Y163" s="181" t="s">
        <v>263</v>
      </c>
      <c r="Z163" s="108"/>
      <c r="AA163" s="108"/>
      <c r="AB163" s="181" t="s">
        <v>263</v>
      </c>
      <c r="AC163" s="108"/>
      <c r="AD163" s="108"/>
      <c r="AE163" s="181" t="s">
        <v>263</v>
      </c>
      <c r="AF163" s="185"/>
      <c r="AG163" s="185"/>
      <c r="AH163" s="181" t="s">
        <v>263</v>
      </c>
      <c r="AI163" s="185"/>
      <c r="AJ163" s="185"/>
      <c r="AK163" s="181" t="s">
        <v>263</v>
      </c>
      <c r="AL163" s="185"/>
      <c r="AM163" s="185"/>
      <c r="AN163" s="181" t="s">
        <v>263</v>
      </c>
      <c r="AO163" s="185"/>
      <c r="AP163" s="185"/>
      <c r="AQ163" s="181" t="s">
        <v>263</v>
      </c>
      <c r="AR163" s="185"/>
      <c r="AS163" s="185"/>
      <c r="AT163" s="181" t="s">
        <v>263</v>
      </c>
      <c r="AU163" s="185"/>
      <c r="AV163" s="185"/>
      <c r="AW163" s="181" t="s">
        <v>263</v>
      </c>
      <c r="AX163" s="185"/>
      <c r="AY163" s="185"/>
      <c r="BA163" s="196" t="s">
        <v>263</v>
      </c>
      <c r="BB163" s="212">
        <f t="shared" si="270"/>
        <v>0</v>
      </c>
      <c r="BC163" s="225" t="e">
        <f t="shared" si="271"/>
        <v>#REF!</v>
      </c>
      <c r="BD163" s="108"/>
    </row>
    <row r="164" spans="7:56">
      <c r="G164" s="181" t="s">
        <v>632</v>
      </c>
      <c r="H164" s="107">
        <f>SUM(G103:G108)</f>
        <v>0</v>
      </c>
      <c r="I164" s="107">
        <f>SUM(I103:I108)</f>
        <v>0</v>
      </c>
      <c r="J164" s="181" t="s">
        <v>632</v>
      </c>
      <c r="K164" s="107">
        <f>SUM(J103:J108)</f>
        <v>0</v>
      </c>
      <c r="L164" s="107">
        <f>SUM(L103:L108)</f>
        <v>0</v>
      </c>
      <c r="M164" s="181" t="s">
        <v>632</v>
      </c>
      <c r="N164" s="107">
        <f>SUM(M103:M108)</f>
        <v>0</v>
      </c>
      <c r="O164" s="107">
        <f>SUM(O103:O108)</f>
        <v>0</v>
      </c>
      <c r="P164" s="181" t="s">
        <v>632</v>
      </c>
      <c r="Q164" s="107">
        <f>SUM(P103:P108)</f>
        <v>0</v>
      </c>
      <c r="R164" s="107">
        <f>SUM(R103:R108)</f>
        <v>0</v>
      </c>
      <c r="S164" s="181" t="s">
        <v>632</v>
      </c>
      <c r="T164" s="107">
        <f>SUM(S103:S108)</f>
        <v>280000</v>
      </c>
      <c r="U164" s="107">
        <f>SUM(U103:U108)</f>
        <v>280000</v>
      </c>
      <c r="V164" s="181" t="s">
        <v>632</v>
      </c>
      <c r="W164" s="107">
        <f>SUM(V103:V108)</f>
        <v>0</v>
      </c>
      <c r="X164" s="107">
        <f>SUM(X103:X108)</f>
        <v>0</v>
      </c>
      <c r="Y164" s="181" t="s">
        <v>632</v>
      </c>
      <c r="Z164" s="107">
        <f>SUM(Y103:Y108)</f>
        <v>0</v>
      </c>
      <c r="AA164" s="107">
        <f>SUM(AA103:AA108)</f>
        <v>0</v>
      </c>
      <c r="AB164" s="181" t="s">
        <v>632</v>
      </c>
      <c r="AC164" s="107">
        <f>SUM(AB103:AB108)</f>
        <v>0</v>
      </c>
      <c r="AD164" s="107">
        <f>SUM(AD103:AD108)</f>
        <v>0</v>
      </c>
      <c r="AE164" s="181" t="s">
        <v>632</v>
      </c>
      <c r="AF164" s="185">
        <f>SUM(AE103:AE108)</f>
        <v>0</v>
      </c>
      <c r="AG164" s="185">
        <f>SUM(AG103:AG108)</f>
        <v>0</v>
      </c>
      <c r="AH164" s="181" t="s">
        <v>632</v>
      </c>
      <c r="AI164" s="185">
        <f>SUM(AH103:AH108)</f>
        <v>0</v>
      </c>
      <c r="AJ164" s="185">
        <f>SUM(AJ103:AJ108)</f>
        <v>0</v>
      </c>
      <c r="AK164" s="181" t="s">
        <v>632</v>
      </c>
      <c r="AL164" s="185">
        <f>SUM(AK103:AK108)</f>
        <v>0</v>
      </c>
      <c r="AM164" s="185">
        <f>SUM(AM103:AM108)</f>
        <v>0</v>
      </c>
      <c r="AN164" s="181" t="s">
        <v>632</v>
      </c>
      <c r="AO164" s="185">
        <f>SUM(AN103:AN108)</f>
        <v>0</v>
      </c>
      <c r="AP164" s="185">
        <f>SUM(AP103:AP108)</f>
        <v>0</v>
      </c>
      <c r="AQ164" s="181" t="s">
        <v>632</v>
      </c>
      <c r="AR164" s="185">
        <f>SUM(AQ103:AQ108)</f>
        <v>0</v>
      </c>
      <c r="AS164" s="185">
        <f>SUM(AS103:AS108)</f>
        <v>0</v>
      </c>
      <c r="AT164" s="181" t="s">
        <v>632</v>
      </c>
      <c r="AU164" s="185">
        <f>SUM(AT103:AT108)</f>
        <v>0</v>
      </c>
      <c r="AV164" s="185">
        <f>SUM(AV103:AV108)</f>
        <v>0</v>
      </c>
      <c r="AW164" s="181" t="s">
        <v>632</v>
      </c>
      <c r="AX164" s="185">
        <f>SUM(AW103:AW108)</f>
        <v>0</v>
      </c>
      <c r="AY164" s="185">
        <f>SUM(AY103:AY108)</f>
        <v>0</v>
      </c>
      <c r="BA164" s="187" t="s">
        <v>632</v>
      </c>
      <c r="BB164" s="212">
        <f t="shared" si="270"/>
        <v>280000</v>
      </c>
      <c r="BC164" s="225" t="e">
        <f t="shared" si="271"/>
        <v>#REF!</v>
      </c>
      <c r="BD164" s="108"/>
    </row>
    <row r="165" spans="7:56">
      <c r="G165" t="s">
        <v>575</v>
      </c>
      <c r="H165" s="48">
        <f>SUM(G110:G115)</f>
        <v>108803</v>
      </c>
      <c r="I165" s="48">
        <f>SUM(I110:I115)</f>
        <v>78000</v>
      </c>
      <c r="J165" t="s">
        <v>575</v>
      </c>
      <c r="K165" s="48">
        <f>SUM(J110:J115)</f>
        <v>1241531</v>
      </c>
      <c r="L165" s="48">
        <f>SUM(L110:L115)</f>
        <v>1241531</v>
      </c>
      <c r="M165" t="s">
        <v>575</v>
      </c>
      <c r="N165" s="48">
        <f>SUM(M110:M115)</f>
        <v>105000</v>
      </c>
      <c r="O165" s="48">
        <f>SUM(O110:O115)</f>
        <v>105000</v>
      </c>
      <c r="BA165" s="201" t="s">
        <v>575</v>
      </c>
      <c r="BB165" s="213">
        <f>SUM(AR165,AI165,AF165,AC165,Z165,W165,T165,Q165,N165,K165,H165)</f>
        <v>1455334</v>
      </c>
      <c r="BC165" s="226" t="e">
        <f t="shared" si="271"/>
        <v>#REF!</v>
      </c>
      <c r="BD165" s="108"/>
    </row>
    <row r="166" spans="7:56">
      <c r="BA166" s="204" t="s">
        <v>564</v>
      </c>
      <c r="BB166" s="217" t="e">
        <f>SUM(BB156:BB165)</f>
        <v>#REF!</v>
      </c>
      <c r="BC166" s="227" t="e">
        <f>SUM(BC156:BC165)</f>
        <v>#REF!</v>
      </c>
      <c r="BD166" s="108"/>
    </row>
    <row r="167" spans="7:56">
      <c r="G167" s="183" t="s">
        <v>148</v>
      </c>
      <c r="H167" s="183" t="s">
        <v>174</v>
      </c>
      <c r="J167" s="183" t="s">
        <v>148</v>
      </c>
      <c r="K167" s="183" t="s">
        <v>174</v>
      </c>
      <c r="M167" s="183" t="s">
        <v>148</v>
      </c>
      <c r="N167" s="183" t="s">
        <v>174</v>
      </c>
      <c r="P167" s="183" t="s">
        <v>148</v>
      </c>
      <c r="Q167" s="183" t="s">
        <v>174</v>
      </c>
      <c r="S167" s="183" t="s">
        <v>148</v>
      </c>
      <c r="T167" s="183" t="s">
        <v>174</v>
      </c>
      <c r="V167" s="183" t="s">
        <v>148</v>
      </c>
      <c r="W167" s="183" t="s">
        <v>174</v>
      </c>
      <c r="Y167" s="183" t="s">
        <v>148</v>
      </c>
      <c r="Z167" s="183" t="s">
        <v>174</v>
      </c>
      <c r="AB167" s="183" t="s">
        <v>148</v>
      </c>
      <c r="AC167" s="183" t="s">
        <v>174</v>
      </c>
      <c r="AE167" s="183" t="s">
        <v>148</v>
      </c>
      <c r="AF167" s="183" t="s">
        <v>174</v>
      </c>
      <c r="AH167" s="183" t="s">
        <v>148</v>
      </c>
      <c r="AI167" s="183" t="s">
        <v>174</v>
      </c>
      <c r="AK167" s="183" t="s">
        <v>148</v>
      </c>
      <c r="AL167" s="183" t="s">
        <v>174</v>
      </c>
      <c r="AN167" s="183" t="s">
        <v>148</v>
      </c>
      <c r="AO167" s="183" t="s">
        <v>174</v>
      </c>
      <c r="AQ167" s="183" t="s">
        <v>148</v>
      </c>
      <c r="AR167" s="183" t="s">
        <v>174</v>
      </c>
      <c r="AT167" s="183" t="s">
        <v>148</v>
      </c>
      <c r="AU167" s="183" t="s">
        <v>174</v>
      </c>
      <c r="AW167" s="183" t="s">
        <v>148</v>
      </c>
      <c r="AX167" s="183" t="s">
        <v>174</v>
      </c>
    </row>
    <row r="168" spans="7:56">
      <c r="G168" s="181" t="s">
        <v>215</v>
      </c>
      <c r="H168" s="184">
        <f>I156/H145</f>
        <v>0</v>
      </c>
      <c r="J168" s="181" t="s">
        <v>215</v>
      </c>
      <c r="K168" s="184">
        <f>L156/K145</f>
        <v>1</v>
      </c>
      <c r="M168" s="181" t="s">
        <v>215</v>
      </c>
      <c r="N168" s="184">
        <f>O156/N145</f>
        <v>1</v>
      </c>
      <c r="P168" s="181" t="s">
        <v>215</v>
      </c>
      <c r="Q168" s="184">
        <f>R156/Q145</f>
        <v>1.0529761904761905</v>
      </c>
      <c r="S168" s="181" t="s">
        <v>215</v>
      </c>
      <c r="T168" s="184">
        <f>U156/T145</f>
        <v>1</v>
      </c>
      <c r="V168" s="181" t="s">
        <v>215</v>
      </c>
      <c r="W168" s="184">
        <f>X156/W145</f>
        <v>1.0269978401727862</v>
      </c>
      <c r="Y168" s="181" t="s">
        <v>215</v>
      </c>
      <c r="Z168" s="184">
        <f>AA156/Z145</f>
        <v>1</v>
      </c>
      <c r="AB168" s="181" t="s">
        <v>215</v>
      </c>
      <c r="AC168" s="184">
        <f>AD156/AC145</f>
        <v>0.44565551706337325</v>
      </c>
      <c r="AE168" s="181" t="s">
        <v>215</v>
      </c>
      <c r="AF168" s="184">
        <f>AG156/AF145</f>
        <v>0.29374673019500958</v>
      </c>
      <c r="AH168" s="181" t="s">
        <v>215</v>
      </c>
      <c r="AI168" s="184">
        <f>AJ156/AI145</f>
        <v>0</v>
      </c>
      <c r="AK168" s="181" t="s">
        <v>215</v>
      </c>
      <c r="AL168" s="184">
        <f>AM156/AL145</f>
        <v>0</v>
      </c>
      <c r="AN168" s="181" t="s">
        <v>215</v>
      </c>
      <c r="AO168" s="184" t="e">
        <f>AP156/AO145</f>
        <v>#DIV/0!</v>
      </c>
      <c r="AQ168" s="181" t="s">
        <v>215</v>
      </c>
      <c r="AR168" s="184" t="e">
        <f>AS156/AR145</f>
        <v>#DIV/0!</v>
      </c>
      <c r="AT168" s="181" t="s">
        <v>215</v>
      </c>
      <c r="AU168" s="184" t="e">
        <f>AV156/AU145</f>
        <v>#DIV/0!</v>
      </c>
      <c r="AW168" s="181" t="s">
        <v>215</v>
      </c>
      <c r="AX168" s="184" t="e">
        <f>AY156/AX145</f>
        <v>#DIV/0!</v>
      </c>
    </row>
    <row r="169" spans="7:56">
      <c r="G169" s="181" t="s">
        <v>259</v>
      </c>
      <c r="H169" s="184" t="e">
        <f t="shared" ref="H169:H176" si="272">I157/H146</f>
        <v>#DIV/0!</v>
      </c>
      <c r="J169" s="181" t="s">
        <v>259</v>
      </c>
      <c r="K169" s="184" t="e">
        <f t="shared" ref="K169:K176" si="273">L157/K146</f>
        <v>#DIV/0!</v>
      </c>
      <c r="M169" s="181" t="s">
        <v>259</v>
      </c>
      <c r="N169" s="184" t="e">
        <f t="shared" ref="N169:N176" si="274">O157/N146</f>
        <v>#DIV/0!</v>
      </c>
      <c r="P169" s="181" t="s">
        <v>259</v>
      </c>
      <c r="Q169" s="184" t="e">
        <f t="shared" ref="Q169:Q176" si="275">R157/Q146</f>
        <v>#DIV/0!</v>
      </c>
      <c r="S169" s="181" t="s">
        <v>259</v>
      </c>
      <c r="T169" s="184" t="e">
        <f t="shared" ref="T169:T176" si="276">U157/T146</f>
        <v>#DIV/0!</v>
      </c>
      <c r="V169" s="181" t="s">
        <v>259</v>
      </c>
      <c r="W169" s="184" t="e">
        <f t="shared" ref="W169:W176" si="277">X157/W146</f>
        <v>#DIV/0!</v>
      </c>
      <c r="Y169" s="181" t="s">
        <v>259</v>
      </c>
      <c r="Z169" s="184" t="e">
        <f t="shared" ref="Z169:Z176" si="278">AA157/Z146</f>
        <v>#DIV/0!</v>
      </c>
      <c r="AB169" s="181" t="s">
        <v>259</v>
      </c>
      <c r="AC169" s="184" t="e">
        <f t="shared" ref="AC169:AC176" si="279">AD157/AC146</f>
        <v>#DIV/0!</v>
      </c>
      <c r="AE169" s="181" t="s">
        <v>259</v>
      </c>
      <c r="AF169" s="184" t="e">
        <f t="shared" ref="AF169:AF176" si="280">AG157/AF146</f>
        <v>#DIV/0!</v>
      </c>
      <c r="AH169" s="181" t="s">
        <v>259</v>
      </c>
      <c r="AI169" s="184" t="e">
        <f t="shared" ref="AI169:AI176" si="281">AJ157/AI146</f>
        <v>#DIV/0!</v>
      </c>
      <c r="AK169" s="181" t="s">
        <v>259</v>
      </c>
      <c r="AL169" s="184" t="e">
        <f t="shared" ref="AL169:AL176" si="282">AM157/AL146</f>
        <v>#DIV/0!</v>
      </c>
      <c r="AN169" s="181" t="s">
        <v>259</v>
      </c>
      <c r="AO169" s="184" t="e">
        <f t="shared" ref="AO169:AO176" si="283">AP157/AO146</f>
        <v>#DIV/0!</v>
      </c>
      <c r="AQ169" s="181" t="s">
        <v>259</v>
      </c>
      <c r="AR169" s="184" t="e">
        <f t="shared" ref="AR169:AR176" si="284">AS157/AR146</f>
        <v>#DIV/0!</v>
      </c>
      <c r="AT169" s="181" t="s">
        <v>259</v>
      </c>
      <c r="AU169" s="184" t="e">
        <f t="shared" ref="AU169:AU176" si="285">AV157/AU146</f>
        <v>#DIV/0!</v>
      </c>
      <c r="AW169" s="181" t="s">
        <v>259</v>
      </c>
      <c r="AX169" s="184" t="e">
        <f t="shared" ref="AX169:AX176" si="286">AY157/AX146</f>
        <v>#DIV/0!</v>
      </c>
    </row>
    <row r="170" spans="7:56">
      <c r="G170" s="181" t="s">
        <v>255</v>
      </c>
      <c r="H170" s="184" t="e">
        <f t="shared" si="272"/>
        <v>#DIV/0!</v>
      </c>
      <c r="J170" s="181" t="s">
        <v>255</v>
      </c>
      <c r="K170" s="184" t="e">
        <f t="shared" si="273"/>
        <v>#DIV/0!</v>
      </c>
      <c r="M170" s="181" t="s">
        <v>255</v>
      </c>
      <c r="N170" s="184">
        <f>O158/N147</f>
        <v>0.99943873427435481</v>
      </c>
      <c r="P170" s="181" t="s">
        <v>255</v>
      </c>
      <c r="Q170" s="184" t="e">
        <f t="shared" si="275"/>
        <v>#DIV/0!</v>
      </c>
      <c r="S170" s="181" t="s">
        <v>255</v>
      </c>
      <c r="T170" s="184" t="e">
        <f t="shared" si="276"/>
        <v>#DIV/0!</v>
      </c>
      <c r="V170" s="181" t="s">
        <v>255</v>
      </c>
      <c r="W170" s="184" t="e">
        <f t="shared" si="277"/>
        <v>#DIV/0!</v>
      </c>
      <c r="Y170" s="181" t="s">
        <v>255</v>
      </c>
      <c r="Z170" s="184">
        <f t="shared" si="278"/>
        <v>1</v>
      </c>
      <c r="AB170" s="181" t="s">
        <v>255</v>
      </c>
      <c r="AC170" s="184" t="e">
        <f t="shared" si="279"/>
        <v>#DIV/0!</v>
      </c>
      <c r="AE170" s="181" t="s">
        <v>255</v>
      </c>
      <c r="AF170" s="184" t="e">
        <f t="shared" si="280"/>
        <v>#DIV/0!</v>
      </c>
      <c r="AH170" s="181" t="s">
        <v>255</v>
      </c>
      <c r="AI170" s="184" t="e">
        <f t="shared" si="281"/>
        <v>#DIV/0!</v>
      </c>
      <c r="AK170" s="181" t="s">
        <v>255</v>
      </c>
      <c r="AL170" s="184" t="e">
        <f t="shared" si="282"/>
        <v>#DIV/0!</v>
      </c>
      <c r="AN170" s="181" t="s">
        <v>255</v>
      </c>
      <c r="AO170" s="184" t="e">
        <f t="shared" si="283"/>
        <v>#DIV/0!</v>
      </c>
      <c r="AQ170" s="181" t="s">
        <v>255</v>
      </c>
      <c r="AR170" s="184" t="e">
        <f t="shared" si="284"/>
        <v>#DIV/0!</v>
      </c>
      <c r="AT170" s="181" t="s">
        <v>255</v>
      </c>
      <c r="AU170" s="184" t="e">
        <f t="shared" si="285"/>
        <v>#DIV/0!</v>
      </c>
      <c r="AW170" s="181" t="s">
        <v>255</v>
      </c>
      <c r="AX170" s="184" t="e">
        <f t="shared" si="286"/>
        <v>#DIV/0!</v>
      </c>
    </row>
    <row r="171" spans="7:56">
      <c r="G171" s="181" t="s">
        <v>260</v>
      </c>
      <c r="H171" s="184" t="e">
        <f t="shared" si="272"/>
        <v>#REF!</v>
      </c>
      <c r="J171" s="181" t="s">
        <v>260</v>
      </c>
      <c r="K171" s="184" t="e">
        <f t="shared" si="273"/>
        <v>#REF!</v>
      </c>
      <c r="M171" s="181" t="s">
        <v>260</v>
      </c>
      <c r="N171" s="184" t="e">
        <f t="shared" si="274"/>
        <v>#REF!</v>
      </c>
      <c r="P171" s="181" t="s">
        <v>260</v>
      </c>
      <c r="Q171" s="184" t="e">
        <f t="shared" si="275"/>
        <v>#REF!</v>
      </c>
      <c r="S171" s="181" t="s">
        <v>260</v>
      </c>
      <c r="T171" s="184" t="e">
        <f t="shared" si="276"/>
        <v>#REF!</v>
      </c>
      <c r="V171" s="181" t="s">
        <v>260</v>
      </c>
      <c r="W171" s="184" t="e">
        <f t="shared" si="277"/>
        <v>#REF!</v>
      </c>
      <c r="Y171" s="181" t="s">
        <v>260</v>
      </c>
      <c r="Z171" s="184" t="e">
        <f t="shared" si="278"/>
        <v>#REF!</v>
      </c>
      <c r="AB171" s="181" t="s">
        <v>260</v>
      </c>
      <c r="AC171" s="184" t="e">
        <f t="shared" si="279"/>
        <v>#REF!</v>
      </c>
      <c r="AE171" s="181" t="s">
        <v>260</v>
      </c>
      <c r="AF171" s="184" t="e">
        <f t="shared" si="280"/>
        <v>#REF!</v>
      </c>
      <c r="AH171" s="181" t="s">
        <v>260</v>
      </c>
      <c r="AI171" s="184" t="e">
        <f t="shared" si="281"/>
        <v>#REF!</v>
      </c>
      <c r="AK171" s="181" t="s">
        <v>260</v>
      </c>
      <c r="AL171" s="184" t="e">
        <f t="shared" si="282"/>
        <v>#REF!</v>
      </c>
      <c r="AN171" s="181" t="s">
        <v>260</v>
      </c>
      <c r="AO171" s="184" t="e">
        <f t="shared" si="283"/>
        <v>#REF!</v>
      </c>
      <c r="AQ171" s="181" t="s">
        <v>260</v>
      </c>
      <c r="AR171" s="184" t="e">
        <f t="shared" si="284"/>
        <v>#REF!</v>
      </c>
      <c r="AT171" s="181" t="s">
        <v>260</v>
      </c>
      <c r="AU171" s="184" t="e">
        <f t="shared" si="285"/>
        <v>#REF!</v>
      </c>
      <c r="AW171" s="181" t="s">
        <v>260</v>
      </c>
      <c r="AX171" s="184" t="e">
        <f t="shared" si="286"/>
        <v>#REF!</v>
      </c>
    </row>
    <row r="172" spans="7:56">
      <c r="G172" s="181" t="s">
        <v>261</v>
      </c>
      <c r="H172" s="184" t="e">
        <f t="shared" si="272"/>
        <v>#DIV/0!</v>
      </c>
      <c r="J172" s="181" t="s">
        <v>261</v>
      </c>
      <c r="K172" s="184" t="e">
        <f t="shared" si="273"/>
        <v>#DIV/0!</v>
      </c>
      <c r="M172" s="181" t="s">
        <v>261</v>
      </c>
      <c r="N172" s="184" t="e">
        <f t="shared" si="274"/>
        <v>#DIV/0!</v>
      </c>
      <c r="P172" s="181" t="s">
        <v>261</v>
      </c>
      <c r="Q172" s="184" t="e">
        <f t="shared" si="275"/>
        <v>#DIV/0!</v>
      </c>
      <c r="S172" s="181" t="s">
        <v>261</v>
      </c>
      <c r="T172" s="184" t="e">
        <f t="shared" si="276"/>
        <v>#DIV/0!</v>
      </c>
      <c r="V172" s="181" t="s">
        <v>261</v>
      </c>
      <c r="W172" s="184" t="e">
        <f t="shared" si="277"/>
        <v>#DIV/0!</v>
      </c>
      <c r="Y172" s="181" t="s">
        <v>261</v>
      </c>
      <c r="Z172" s="184" t="e">
        <f t="shared" si="278"/>
        <v>#DIV/0!</v>
      </c>
      <c r="AB172" s="181" t="s">
        <v>261</v>
      </c>
      <c r="AC172" s="184" t="e">
        <f t="shared" si="279"/>
        <v>#DIV/0!</v>
      </c>
      <c r="AE172" s="181" t="s">
        <v>261</v>
      </c>
      <c r="AF172" s="184" t="e">
        <f t="shared" si="280"/>
        <v>#DIV/0!</v>
      </c>
      <c r="AH172" s="181" t="s">
        <v>261</v>
      </c>
      <c r="AI172" s="184" t="e">
        <f t="shared" si="281"/>
        <v>#DIV/0!</v>
      </c>
      <c r="AK172" s="181" t="s">
        <v>261</v>
      </c>
      <c r="AL172" s="184" t="e">
        <f t="shared" si="282"/>
        <v>#DIV/0!</v>
      </c>
      <c r="AN172" s="181" t="s">
        <v>261</v>
      </c>
      <c r="AO172" s="184" t="e">
        <f t="shared" si="283"/>
        <v>#DIV/0!</v>
      </c>
      <c r="AQ172" s="181" t="s">
        <v>261</v>
      </c>
      <c r="AR172" s="184" t="e">
        <f t="shared" si="284"/>
        <v>#DIV/0!</v>
      </c>
      <c r="AT172" s="181" t="s">
        <v>261</v>
      </c>
      <c r="AU172" s="184" t="e">
        <f t="shared" si="285"/>
        <v>#DIV/0!</v>
      </c>
      <c r="AW172" s="181" t="s">
        <v>261</v>
      </c>
      <c r="AX172" s="184" t="e">
        <f t="shared" si="286"/>
        <v>#DIV/0!</v>
      </c>
    </row>
    <row r="173" spans="7:56">
      <c r="G173" s="181" t="s">
        <v>637</v>
      </c>
      <c r="H173" s="184" t="e">
        <f t="shared" si="272"/>
        <v>#DIV/0!</v>
      </c>
      <c r="J173" s="181" t="s">
        <v>637</v>
      </c>
      <c r="K173" s="184" t="e">
        <f t="shared" si="273"/>
        <v>#DIV/0!</v>
      </c>
      <c r="M173" s="181" t="s">
        <v>637</v>
      </c>
      <c r="N173" s="184" t="e">
        <f t="shared" si="274"/>
        <v>#DIV/0!</v>
      </c>
      <c r="P173" s="181" t="s">
        <v>637</v>
      </c>
      <c r="Q173" s="184" t="e">
        <f t="shared" si="275"/>
        <v>#DIV/0!</v>
      </c>
      <c r="S173" s="181" t="s">
        <v>637</v>
      </c>
      <c r="T173" s="184" t="e">
        <f t="shared" si="276"/>
        <v>#DIV/0!</v>
      </c>
      <c r="V173" s="181" t="s">
        <v>637</v>
      </c>
      <c r="W173" s="184" t="e">
        <f t="shared" si="277"/>
        <v>#DIV/0!</v>
      </c>
      <c r="Y173" s="181" t="s">
        <v>637</v>
      </c>
      <c r="Z173" s="184" t="e">
        <f t="shared" si="278"/>
        <v>#DIV/0!</v>
      </c>
      <c r="AB173" s="181" t="s">
        <v>637</v>
      </c>
      <c r="AC173" s="184" t="e">
        <f t="shared" si="279"/>
        <v>#DIV/0!</v>
      </c>
      <c r="AE173" s="181" t="s">
        <v>637</v>
      </c>
      <c r="AF173" s="184" t="e">
        <f t="shared" si="280"/>
        <v>#DIV/0!</v>
      </c>
      <c r="AH173" s="181" t="s">
        <v>637</v>
      </c>
      <c r="AI173" s="184" t="e">
        <f t="shared" si="281"/>
        <v>#DIV/0!</v>
      </c>
      <c r="AK173" s="181" t="s">
        <v>637</v>
      </c>
      <c r="AL173" s="184" t="e">
        <f t="shared" si="282"/>
        <v>#DIV/0!</v>
      </c>
      <c r="AN173" s="181" t="s">
        <v>637</v>
      </c>
      <c r="AO173" s="184" t="e">
        <f t="shared" si="283"/>
        <v>#DIV/0!</v>
      </c>
      <c r="AQ173" s="181" t="s">
        <v>637</v>
      </c>
      <c r="AR173" s="184" t="e">
        <f t="shared" si="284"/>
        <v>#DIV/0!</v>
      </c>
      <c r="AT173" s="181" t="s">
        <v>637</v>
      </c>
      <c r="AU173" s="184" t="e">
        <f t="shared" si="285"/>
        <v>#DIV/0!</v>
      </c>
      <c r="AW173" s="181" t="s">
        <v>637</v>
      </c>
      <c r="AX173" s="184" t="e">
        <f t="shared" si="286"/>
        <v>#DIV/0!</v>
      </c>
    </row>
    <row r="174" spans="7:56">
      <c r="G174" s="181" t="s">
        <v>90</v>
      </c>
      <c r="H174" s="184" t="e">
        <f t="shared" si="272"/>
        <v>#REF!</v>
      </c>
      <c r="J174" s="181" t="s">
        <v>90</v>
      </c>
      <c r="K174" s="184" t="e">
        <f t="shared" si="273"/>
        <v>#REF!</v>
      </c>
      <c r="M174" s="181" t="s">
        <v>90</v>
      </c>
      <c r="N174" s="184" t="e">
        <f t="shared" si="274"/>
        <v>#REF!</v>
      </c>
      <c r="P174" s="181" t="s">
        <v>90</v>
      </c>
      <c r="Q174" s="184" t="e">
        <f t="shared" si="275"/>
        <v>#REF!</v>
      </c>
      <c r="S174" s="181" t="s">
        <v>90</v>
      </c>
      <c r="T174" s="184" t="e">
        <f t="shared" si="276"/>
        <v>#REF!</v>
      </c>
      <c r="V174" s="181" t="s">
        <v>90</v>
      </c>
      <c r="W174" s="184" t="e">
        <f t="shared" si="277"/>
        <v>#REF!</v>
      </c>
      <c r="Y174" s="181" t="s">
        <v>90</v>
      </c>
      <c r="Z174" s="184" t="e">
        <f t="shared" si="278"/>
        <v>#REF!</v>
      </c>
      <c r="AB174" s="181" t="s">
        <v>90</v>
      </c>
      <c r="AC174" s="184" t="e">
        <f t="shared" si="279"/>
        <v>#REF!</v>
      </c>
      <c r="AE174" s="181" t="s">
        <v>90</v>
      </c>
      <c r="AF174" s="184" t="e">
        <f t="shared" si="280"/>
        <v>#REF!</v>
      </c>
      <c r="AH174" s="181" t="s">
        <v>90</v>
      </c>
      <c r="AI174" s="184" t="e">
        <f t="shared" si="281"/>
        <v>#REF!</v>
      </c>
      <c r="AK174" s="181" t="s">
        <v>90</v>
      </c>
      <c r="AL174" s="184" t="e">
        <f t="shared" si="282"/>
        <v>#REF!</v>
      </c>
      <c r="AN174" s="181" t="s">
        <v>90</v>
      </c>
      <c r="AO174" s="184" t="e">
        <f t="shared" si="283"/>
        <v>#REF!</v>
      </c>
      <c r="AQ174" s="181" t="s">
        <v>90</v>
      </c>
      <c r="AR174" s="184" t="e">
        <f t="shared" si="284"/>
        <v>#REF!</v>
      </c>
      <c r="AT174" s="181" t="s">
        <v>90</v>
      </c>
      <c r="AU174" s="184" t="e">
        <f t="shared" si="285"/>
        <v>#REF!</v>
      </c>
      <c r="AW174" s="181" t="s">
        <v>90</v>
      </c>
      <c r="AX174" s="184" t="e">
        <f t="shared" si="286"/>
        <v>#REF!</v>
      </c>
    </row>
    <row r="175" spans="7:56" ht="30.75">
      <c r="G175" s="181" t="s">
        <v>263</v>
      </c>
      <c r="H175" s="184" t="e">
        <f t="shared" si="272"/>
        <v>#DIV/0!</v>
      </c>
      <c r="J175" s="181" t="s">
        <v>263</v>
      </c>
      <c r="K175" s="184" t="e">
        <f t="shared" si="273"/>
        <v>#DIV/0!</v>
      </c>
      <c r="M175" s="181" t="s">
        <v>263</v>
      </c>
      <c r="N175" s="184" t="e">
        <f t="shared" si="274"/>
        <v>#DIV/0!</v>
      </c>
      <c r="P175" s="181" t="s">
        <v>263</v>
      </c>
      <c r="Q175" s="184" t="e">
        <f t="shared" si="275"/>
        <v>#DIV/0!</v>
      </c>
      <c r="S175" s="181" t="s">
        <v>263</v>
      </c>
      <c r="T175" s="184" t="e">
        <f t="shared" si="276"/>
        <v>#DIV/0!</v>
      </c>
      <c r="V175" s="181" t="s">
        <v>263</v>
      </c>
      <c r="W175" s="184" t="e">
        <f t="shared" si="277"/>
        <v>#DIV/0!</v>
      </c>
      <c r="Y175" s="181" t="s">
        <v>263</v>
      </c>
      <c r="Z175" s="184" t="e">
        <f t="shared" si="278"/>
        <v>#DIV/0!</v>
      </c>
      <c r="AB175" s="181" t="s">
        <v>263</v>
      </c>
      <c r="AC175" s="184" t="e">
        <f t="shared" si="279"/>
        <v>#DIV/0!</v>
      </c>
      <c r="AE175" s="181" t="s">
        <v>263</v>
      </c>
      <c r="AF175" s="184" t="e">
        <f t="shared" si="280"/>
        <v>#DIV/0!</v>
      </c>
      <c r="AH175" s="181" t="s">
        <v>263</v>
      </c>
      <c r="AI175" s="184" t="e">
        <f t="shared" si="281"/>
        <v>#DIV/0!</v>
      </c>
      <c r="AK175" s="181" t="s">
        <v>263</v>
      </c>
      <c r="AL175" s="184" t="e">
        <f t="shared" si="282"/>
        <v>#DIV/0!</v>
      </c>
      <c r="AN175" s="181" t="s">
        <v>263</v>
      </c>
      <c r="AO175" s="184" t="e">
        <f t="shared" si="283"/>
        <v>#DIV/0!</v>
      </c>
      <c r="AQ175" s="181" t="s">
        <v>263</v>
      </c>
      <c r="AR175" s="184" t="e">
        <f t="shared" si="284"/>
        <v>#DIV/0!</v>
      </c>
      <c r="AT175" s="181" t="s">
        <v>263</v>
      </c>
      <c r="AU175" s="184" t="e">
        <f t="shared" si="285"/>
        <v>#DIV/0!</v>
      </c>
      <c r="AW175" s="181" t="s">
        <v>263</v>
      </c>
      <c r="AX175" s="184" t="e">
        <f t="shared" si="286"/>
        <v>#DIV/0!</v>
      </c>
    </row>
    <row r="176" spans="7:56">
      <c r="G176" s="181" t="s">
        <v>632</v>
      </c>
      <c r="H176" s="184" t="e">
        <f t="shared" si="272"/>
        <v>#DIV/0!</v>
      </c>
      <c r="J176" s="181" t="s">
        <v>632</v>
      </c>
      <c r="K176" s="184" t="e">
        <f t="shared" si="273"/>
        <v>#DIV/0!</v>
      </c>
      <c r="M176" s="181" t="s">
        <v>632</v>
      </c>
      <c r="N176" s="184" t="e">
        <f t="shared" si="274"/>
        <v>#DIV/0!</v>
      </c>
      <c r="P176" s="181" t="s">
        <v>632</v>
      </c>
      <c r="Q176" s="184" t="e">
        <f t="shared" si="275"/>
        <v>#DIV/0!</v>
      </c>
      <c r="S176" s="181" t="s">
        <v>632</v>
      </c>
      <c r="T176" s="184">
        <f t="shared" si="276"/>
        <v>1</v>
      </c>
      <c r="V176" s="181" t="s">
        <v>632</v>
      </c>
      <c r="W176" s="184" t="e">
        <f t="shared" si="277"/>
        <v>#DIV/0!</v>
      </c>
      <c r="Y176" s="181" t="s">
        <v>632</v>
      </c>
      <c r="Z176" s="184" t="e">
        <f t="shared" si="278"/>
        <v>#DIV/0!</v>
      </c>
      <c r="AB176" s="181" t="s">
        <v>632</v>
      </c>
      <c r="AC176" s="184">
        <f t="shared" si="279"/>
        <v>0</v>
      </c>
      <c r="AE176" s="181" t="s">
        <v>632</v>
      </c>
      <c r="AF176" s="184" t="e">
        <f t="shared" si="280"/>
        <v>#DIV/0!</v>
      </c>
      <c r="AH176" s="181" t="s">
        <v>632</v>
      </c>
      <c r="AI176" s="184" t="e">
        <f t="shared" si="281"/>
        <v>#DIV/0!</v>
      </c>
      <c r="AK176" s="181" t="s">
        <v>632</v>
      </c>
      <c r="AL176" s="184" t="e">
        <f t="shared" si="282"/>
        <v>#DIV/0!</v>
      </c>
      <c r="AN176" s="181" t="s">
        <v>632</v>
      </c>
      <c r="AO176" s="184" t="e">
        <f t="shared" si="283"/>
        <v>#DIV/0!</v>
      </c>
      <c r="AQ176" s="181" t="s">
        <v>632</v>
      </c>
      <c r="AR176" s="184" t="e">
        <f t="shared" si="284"/>
        <v>#DIV/0!</v>
      </c>
      <c r="AT176" s="181" t="s">
        <v>632</v>
      </c>
      <c r="AU176" s="184" t="e">
        <f t="shared" si="285"/>
        <v>#DIV/0!</v>
      </c>
      <c r="AW176" s="181" t="s">
        <v>632</v>
      </c>
      <c r="AX176" s="184" t="e">
        <f t="shared" si="286"/>
        <v>#DIV/0!</v>
      </c>
    </row>
    <row r="178" spans="7:55" ht="45.75">
      <c r="G178" s="187" t="s">
        <v>177</v>
      </c>
      <c r="H178" s="188" t="s">
        <v>178</v>
      </c>
      <c r="I178" s="188" t="s">
        <v>179</v>
      </c>
      <c r="J178" s="187" t="s">
        <v>177</v>
      </c>
      <c r="K178" s="188" t="s">
        <v>178</v>
      </c>
      <c r="L178" s="188" t="s">
        <v>179</v>
      </c>
      <c r="M178" s="187" t="s">
        <v>177</v>
      </c>
      <c r="N178" s="188" t="s">
        <v>178</v>
      </c>
      <c r="O178" s="188" t="s">
        <v>179</v>
      </c>
      <c r="P178" s="187" t="s">
        <v>177</v>
      </c>
      <c r="Q178" s="188" t="s">
        <v>178</v>
      </c>
      <c r="R178" s="188" t="s">
        <v>179</v>
      </c>
      <c r="S178" s="187" t="s">
        <v>177</v>
      </c>
      <c r="T178" s="188" t="s">
        <v>178</v>
      </c>
      <c r="U178" s="188" t="s">
        <v>179</v>
      </c>
      <c r="V178" s="187" t="s">
        <v>177</v>
      </c>
      <c r="W178" s="188" t="s">
        <v>178</v>
      </c>
      <c r="X178" s="188" t="s">
        <v>179</v>
      </c>
      <c r="Y178" s="187" t="s">
        <v>177</v>
      </c>
      <c r="Z178" s="188" t="s">
        <v>178</v>
      </c>
      <c r="AA178" s="188" t="s">
        <v>179</v>
      </c>
      <c r="AB178" s="187" t="s">
        <v>177</v>
      </c>
      <c r="AC178" s="188" t="s">
        <v>178</v>
      </c>
      <c r="AD178" s="188" t="s">
        <v>179</v>
      </c>
      <c r="AE178" s="187" t="s">
        <v>177</v>
      </c>
      <c r="AF178" s="188" t="s">
        <v>178</v>
      </c>
      <c r="AG178" s="188" t="s">
        <v>179</v>
      </c>
      <c r="AH178" s="187" t="s">
        <v>177</v>
      </c>
      <c r="AI178" s="188" t="s">
        <v>178</v>
      </c>
      <c r="AJ178" s="188" t="s">
        <v>179</v>
      </c>
      <c r="AK178" s="187" t="s">
        <v>177</v>
      </c>
      <c r="AL178" s="188" t="s">
        <v>178</v>
      </c>
      <c r="AM178" s="189" t="s">
        <v>179</v>
      </c>
      <c r="AN178" s="187" t="s">
        <v>177</v>
      </c>
      <c r="AO178" s="188" t="s">
        <v>178</v>
      </c>
      <c r="AP178" s="189" t="s">
        <v>179</v>
      </c>
      <c r="AQ178" s="187" t="s">
        <v>177</v>
      </c>
      <c r="AR178" s="188" t="s">
        <v>178</v>
      </c>
      <c r="AS178" s="189" t="s">
        <v>179</v>
      </c>
      <c r="AT178" s="187" t="s">
        <v>177</v>
      </c>
      <c r="AU178" s="188" t="s">
        <v>178</v>
      </c>
      <c r="AV178" s="189" t="s">
        <v>179</v>
      </c>
      <c r="AW178" s="187" t="s">
        <v>177</v>
      </c>
      <c r="AX178" s="188" t="s">
        <v>178</v>
      </c>
      <c r="AY178" s="189" t="s">
        <v>179</v>
      </c>
      <c r="BA178" s="108" t="s">
        <v>177</v>
      </c>
      <c r="BB178" s="181" t="s">
        <v>638</v>
      </c>
      <c r="BC178" s="181" t="s">
        <v>639</v>
      </c>
    </row>
    <row r="179" spans="7:55">
      <c r="G179" s="190" t="s">
        <v>181</v>
      </c>
      <c r="I179" s="134">
        <f>H179/$H$184</f>
        <v>0</v>
      </c>
      <c r="J179" s="190" t="s">
        <v>181</v>
      </c>
      <c r="K179" s="160"/>
      <c r="L179" s="134">
        <f>K179/$K$184</f>
        <v>0</v>
      </c>
      <c r="M179" s="190" t="s">
        <v>181</v>
      </c>
      <c r="O179" s="134">
        <f>N179/$N$184</f>
        <v>0</v>
      </c>
      <c r="P179" s="190" t="s">
        <v>181</v>
      </c>
      <c r="R179" s="134">
        <f>Q179/$Q$184</f>
        <v>0</v>
      </c>
      <c r="S179" s="190" t="s">
        <v>181</v>
      </c>
      <c r="U179" s="134">
        <f>T179/$T$184</f>
        <v>0</v>
      </c>
      <c r="V179" s="190" t="s">
        <v>181</v>
      </c>
      <c r="X179" s="134">
        <f>W179/$W$184</f>
        <v>0</v>
      </c>
      <c r="Y179" s="190" t="s">
        <v>181</v>
      </c>
      <c r="AA179" s="134">
        <f>Z179/$Z$184</f>
        <v>0</v>
      </c>
      <c r="AB179" s="190" t="s">
        <v>181</v>
      </c>
      <c r="AD179" s="134" t="e">
        <f>AC179/$AC$184</f>
        <v>#REF!</v>
      </c>
      <c r="AE179" s="190" t="s">
        <v>181</v>
      </c>
      <c r="AG179" s="134" t="e">
        <f>AF179/$AF$184</f>
        <v>#REF!</v>
      </c>
      <c r="AH179" s="190" t="s">
        <v>181</v>
      </c>
      <c r="AJ179" s="134" t="e">
        <f>AI179/$AI$184</f>
        <v>#DIV/0!</v>
      </c>
      <c r="AK179" s="190" t="s">
        <v>181</v>
      </c>
      <c r="AM179" s="209" t="e">
        <f>AL179/$AR$184</f>
        <v>#DIV/0!</v>
      </c>
      <c r="AN179" s="190" t="s">
        <v>181</v>
      </c>
      <c r="AP179" s="209" t="e">
        <f>AO179/$AR$184</f>
        <v>#DIV/0!</v>
      </c>
      <c r="AQ179" s="190" t="s">
        <v>181</v>
      </c>
      <c r="AS179" s="209" t="e">
        <f>AR179/$AR$184</f>
        <v>#DIV/0!</v>
      </c>
      <c r="AT179" s="190" t="s">
        <v>181</v>
      </c>
      <c r="AV179" s="209" t="e">
        <f>AU179/$AR$184</f>
        <v>#DIV/0!</v>
      </c>
      <c r="AW179" s="190" t="s">
        <v>181</v>
      </c>
      <c r="AY179" s="209" t="e">
        <f>AX179/$AR$184</f>
        <v>#DIV/0!</v>
      </c>
      <c r="BA179" s="108" t="s">
        <v>181</v>
      </c>
      <c r="BB179" s="186">
        <f>SUM(H179,K179,N179,Q179,T179,W179,Z179,AC179,AF179,AI179,AR179,AL179,AO179)</f>
        <v>0</v>
      </c>
      <c r="BC179" s="184" t="e">
        <f>BB179/$BB$184</f>
        <v>#REF!</v>
      </c>
    </row>
    <row r="180" spans="7:55">
      <c r="G180" s="190" t="s">
        <v>182</v>
      </c>
      <c r="I180" s="134">
        <f t="shared" ref="I180:I183" si="287">H180/$H$184</f>
        <v>0</v>
      </c>
      <c r="J180" s="190" t="s">
        <v>182</v>
      </c>
      <c r="K180" s="160">
        <f>SUM(J82:J87)</f>
        <v>135000</v>
      </c>
      <c r="L180" s="134">
        <f t="shared" ref="L180:L183" si="288">K180/$K$184</f>
        <v>9.0016142894959156E-2</v>
      </c>
      <c r="M180" s="190" t="s">
        <v>182</v>
      </c>
      <c r="N180" s="48">
        <f>SUM(M12:M17)</f>
        <v>299978</v>
      </c>
      <c r="O180" s="134">
        <f t="shared" ref="O180:O183" si="289">N180/$N$184</f>
        <v>0.21660187388802885</v>
      </c>
      <c r="P180" s="190" t="s">
        <v>182</v>
      </c>
      <c r="Q180" s="48">
        <f>SUM(P82:P87)</f>
        <v>135000</v>
      </c>
      <c r="R180" s="134">
        <f t="shared" ref="R180:R183" si="290">Q180/$Q$184</f>
        <v>0.5357142857142857</v>
      </c>
      <c r="S180" s="190" t="s">
        <v>182</v>
      </c>
      <c r="T180" s="48">
        <f>SUM(S33:S38)</f>
        <v>68000</v>
      </c>
      <c r="U180" s="134">
        <f t="shared" ref="U180:U183" si="291">T180/$T$184</f>
        <v>6.9886947584789305E-2</v>
      </c>
      <c r="V180" s="190" t="s">
        <v>182</v>
      </c>
      <c r="X180" s="134">
        <f t="shared" ref="X180:X183" si="292">W180/$W$184</f>
        <v>0</v>
      </c>
      <c r="Y180" s="190" t="s">
        <v>182</v>
      </c>
      <c r="AA180" s="134">
        <f t="shared" ref="AA180:AA183" si="293">Z180/$Z$184</f>
        <v>0</v>
      </c>
      <c r="AB180" s="190" t="s">
        <v>182</v>
      </c>
      <c r="AC180" s="48">
        <f>SUM(AB33:AB38,AB82:AB87)</f>
        <v>2200000</v>
      </c>
      <c r="AD180" s="134" t="e">
        <f t="shared" ref="AD180:AD183" si="294">AC180/$AC$184</f>
        <v>#REF!</v>
      </c>
      <c r="AE180" s="190" t="s">
        <v>182</v>
      </c>
      <c r="AF180" s="48">
        <v>688000</v>
      </c>
      <c r="AG180" s="134" t="e">
        <f t="shared" ref="AG180:AG183" si="295">AF180/$AF$184</f>
        <v>#REF!</v>
      </c>
      <c r="AH180" s="190" t="s">
        <v>182</v>
      </c>
      <c r="AJ180" s="134" t="e">
        <f t="shared" ref="AJ180:AJ183" si="296">AI180/$AI$184</f>
        <v>#DIV/0!</v>
      </c>
      <c r="AK180" s="190" t="s">
        <v>182</v>
      </c>
      <c r="AM180" s="209" t="e">
        <f t="shared" ref="AM180:AM183" si="297">AL180/$AR$184</f>
        <v>#DIV/0!</v>
      </c>
      <c r="AN180" s="190" t="s">
        <v>182</v>
      </c>
      <c r="AP180" s="209" t="e">
        <f t="shared" ref="AP180:AP183" si="298">AO180/$AR$184</f>
        <v>#DIV/0!</v>
      </c>
      <c r="AQ180" s="190" t="s">
        <v>182</v>
      </c>
      <c r="AS180" s="209" t="e">
        <f t="shared" ref="AS180:AS183" si="299">AR180/$AR$184</f>
        <v>#DIV/0!</v>
      </c>
      <c r="AT180" s="190" t="s">
        <v>182</v>
      </c>
      <c r="AV180" s="209" t="e">
        <f t="shared" ref="AV180:AV183" si="300">AU180/$AR$184</f>
        <v>#DIV/0!</v>
      </c>
      <c r="AW180" s="190" t="s">
        <v>182</v>
      </c>
      <c r="AY180" s="209" t="e">
        <f t="shared" ref="AY180:AY183" si="301">AX180/$AR$184</f>
        <v>#DIV/0!</v>
      </c>
      <c r="BA180" s="108" t="s">
        <v>182</v>
      </c>
      <c r="BB180" s="186">
        <f>SUM(H180,K180,N180,Q180,T180,W180,Z180,AC180,AF180,AI180,AR180,AL180,AO180)</f>
        <v>3525978</v>
      </c>
      <c r="BC180" s="184" t="e">
        <f t="shared" ref="BC180:BC183" si="302">BB180/$BB$184</f>
        <v>#REF!</v>
      </c>
    </row>
    <row r="181" spans="7:55">
      <c r="G181" s="190" t="s">
        <v>183</v>
      </c>
      <c r="H181" s="48">
        <f>SUM(G110:G115,G96:G101,G61:G66,G124:G129)</f>
        <v>734611</v>
      </c>
      <c r="I181" s="134">
        <f t="shared" si="287"/>
        <v>0.90325059603072433</v>
      </c>
      <c r="J181" s="190" t="s">
        <v>183</v>
      </c>
      <c r="K181" s="160">
        <f>SUM(J110:J115)</f>
        <v>1241531</v>
      </c>
      <c r="L181" s="134">
        <f t="shared" si="288"/>
        <v>0.82783579188534473</v>
      </c>
      <c r="M181" s="190" t="s">
        <v>183</v>
      </c>
      <c r="N181" s="48">
        <f>SUM(N165,M26:M31,M5:M10)</f>
        <v>1084950</v>
      </c>
      <c r="O181" s="134">
        <f t="shared" si="289"/>
        <v>0.78339812611197113</v>
      </c>
      <c r="P181" s="190" t="s">
        <v>183</v>
      </c>
      <c r="Q181" s="48">
        <f>SUM(P61:P66)</f>
        <v>117000</v>
      </c>
      <c r="R181" s="134">
        <f t="shared" si="290"/>
        <v>0.4642857142857143</v>
      </c>
      <c r="S181" s="190" t="s">
        <v>183</v>
      </c>
      <c r="T181" s="48">
        <f>SUM(S103:S108,S75:S80,S54:S59,S47:S52,S40:S45)</f>
        <v>905000</v>
      </c>
      <c r="U181" s="134">
        <f t="shared" si="291"/>
        <v>0.93011305241521069</v>
      </c>
      <c r="V181" s="190" t="s">
        <v>183</v>
      </c>
      <c r="W181" s="48">
        <f>SUM(V68:V73)</f>
        <v>185200</v>
      </c>
      <c r="X181" s="134">
        <f t="shared" si="292"/>
        <v>1</v>
      </c>
      <c r="Y181" s="190" t="s">
        <v>183</v>
      </c>
      <c r="Z181" s="48">
        <f>SUM(Y75:Y80,Y19:Y24)</f>
        <v>1355344</v>
      </c>
      <c r="AA181" s="134">
        <f t="shared" si="293"/>
        <v>1</v>
      </c>
      <c r="AB181" s="190" t="s">
        <v>183</v>
      </c>
      <c r="AC181" s="48" t="e">
        <f>SUM(AB40:AB45,AB47:AB52,AB54:AB59,AB68:AB73,#REF!,#REF!,AB103:AB108)</f>
        <v>#REF!</v>
      </c>
      <c r="AD181" s="134" t="e">
        <f t="shared" si="294"/>
        <v>#REF!</v>
      </c>
      <c r="AE181" s="190" t="s">
        <v>183</v>
      </c>
      <c r="AF181" s="48" t="e">
        <f>SUM(AE26:AE31,AE40:AE45,#REF!,#REF!,AE47:AE52,AE68:AE73)</f>
        <v>#REF!</v>
      </c>
      <c r="AG181" s="134" t="e">
        <f t="shared" si="295"/>
        <v>#REF!</v>
      </c>
      <c r="AH181" s="190" t="s">
        <v>183</v>
      </c>
      <c r="AI181" s="48">
        <f>SUM(AH47:AH52,AH54:AH59,AH40:AH45)</f>
        <v>0</v>
      </c>
      <c r="AJ181" s="134" t="e">
        <f t="shared" si="296"/>
        <v>#DIV/0!</v>
      </c>
      <c r="AK181" s="190" t="s">
        <v>183</v>
      </c>
      <c r="AL181" s="48">
        <f>SUM(AK89:AK94,AK68:AK73)</f>
        <v>700000</v>
      </c>
      <c r="AM181" s="209">
        <f>AL181/$AL$184</f>
        <v>1</v>
      </c>
      <c r="AN181" s="190" t="s">
        <v>183</v>
      </c>
      <c r="AO181" s="48">
        <f>SUM(AN89:AN94)</f>
        <v>0</v>
      </c>
      <c r="AP181" s="209" t="e">
        <f t="shared" si="298"/>
        <v>#DIV/0!</v>
      </c>
      <c r="AQ181" s="190" t="s">
        <v>183</v>
      </c>
      <c r="AR181" s="48">
        <f>SUM(AQ89:AQ94)</f>
        <v>0</v>
      </c>
      <c r="AS181" s="209" t="e">
        <f t="shared" si="299"/>
        <v>#DIV/0!</v>
      </c>
      <c r="AT181" s="190" t="s">
        <v>183</v>
      </c>
      <c r="AU181" s="48">
        <f>SUM(AT89:AT94)</f>
        <v>0</v>
      </c>
      <c r="AV181" s="209" t="e">
        <f t="shared" si="300"/>
        <v>#DIV/0!</v>
      </c>
      <c r="AW181" s="190" t="s">
        <v>183</v>
      </c>
      <c r="AX181" s="48">
        <f>SUM(AW89:AW94)</f>
        <v>0</v>
      </c>
      <c r="AY181" s="209" t="e">
        <f t="shared" si="301"/>
        <v>#DIV/0!</v>
      </c>
      <c r="BA181" s="108" t="s">
        <v>183</v>
      </c>
      <c r="BB181" s="186" t="e">
        <f>SUM(H181,K181,N181,Q181,T181,W181,Z181,AC181,AF181,AI181,AR181,AL181,AO181)</f>
        <v>#REF!</v>
      </c>
      <c r="BC181" s="184" t="e">
        <f t="shared" si="302"/>
        <v>#REF!</v>
      </c>
    </row>
    <row r="182" spans="7:55">
      <c r="G182" s="190" t="s">
        <v>184</v>
      </c>
      <c r="H182" s="48">
        <v>78686</v>
      </c>
      <c r="I182" s="134">
        <f t="shared" si="287"/>
        <v>9.6749403969275671E-2</v>
      </c>
      <c r="J182" s="190" t="s">
        <v>184</v>
      </c>
      <c r="K182" s="160">
        <v>123200</v>
      </c>
      <c r="L182" s="134">
        <f t="shared" si="288"/>
        <v>8.2148065219696059E-2</v>
      </c>
      <c r="M182" s="190" t="s">
        <v>184</v>
      </c>
      <c r="O182" s="134">
        <f t="shared" si="289"/>
        <v>0</v>
      </c>
      <c r="P182" s="190" t="s">
        <v>184</v>
      </c>
      <c r="R182" s="134">
        <f t="shared" si="290"/>
        <v>0</v>
      </c>
      <c r="S182" s="190" t="s">
        <v>184</v>
      </c>
      <c r="U182" s="134">
        <f t="shared" si="291"/>
        <v>0</v>
      </c>
      <c r="V182" s="190" t="s">
        <v>184</v>
      </c>
      <c r="X182" s="134">
        <f t="shared" si="292"/>
        <v>0</v>
      </c>
      <c r="Y182" s="190" t="s">
        <v>184</v>
      </c>
      <c r="AA182" s="134">
        <f t="shared" si="293"/>
        <v>0</v>
      </c>
      <c r="AB182" s="190" t="s">
        <v>184</v>
      </c>
      <c r="AD182" s="134" t="e">
        <f t="shared" si="294"/>
        <v>#REF!</v>
      </c>
      <c r="AE182" s="190" t="s">
        <v>184</v>
      </c>
      <c r="AG182" s="134" t="e">
        <f t="shared" si="295"/>
        <v>#REF!</v>
      </c>
      <c r="AH182" s="190" t="s">
        <v>184</v>
      </c>
      <c r="AJ182" s="134" t="e">
        <f t="shared" si="296"/>
        <v>#DIV/0!</v>
      </c>
      <c r="AK182" s="190" t="s">
        <v>184</v>
      </c>
      <c r="AM182" s="209" t="e">
        <f t="shared" si="297"/>
        <v>#DIV/0!</v>
      </c>
      <c r="AN182" s="190" t="s">
        <v>184</v>
      </c>
      <c r="AP182" s="209" t="e">
        <f t="shared" si="298"/>
        <v>#DIV/0!</v>
      </c>
      <c r="AQ182" s="190" t="s">
        <v>184</v>
      </c>
      <c r="AS182" s="209" t="e">
        <f t="shared" si="299"/>
        <v>#DIV/0!</v>
      </c>
      <c r="AT182" s="190" t="s">
        <v>184</v>
      </c>
      <c r="AV182" s="209" t="e">
        <f t="shared" si="300"/>
        <v>#DIV/0!</v>
      </c>
      <c r="AW182" s="190" t="s">
        <v>184</v>
      </c>
      <c r="AY182" s="209" t="e">
        <f t="shared" si="301"/>
        <v>#DIV/0!</v>
      </c>
      <c r="BA182" s="108" t="s">
        <v>184</v>
      </c>
      <c r="BB182" s="186">
        <f>SUM(H182,K182,N182,Q182,T182,W182,Z182,AC182,AF182,AI182,AR182,AL182,AO182)</f>
        <v>201886</v>
      </c>
      <c r="BC182" s="184" t="e">
        <f t="shared" si="302"/>
        <v>#REF!</v>
      </c>
    </row>
    <row r="183" spans="7:55">
      <c r="G183" s="192" t="s">
        <v>43</v>
      </c>
      <c r="H183" s="193"/>
      <c r="I183" s="134">
        <f t="shared" si="287"/>
        <v>0</v>
      </c>
      <c r="J183" s="192" t="s">
        <v>43</v>
      </c>
      <c r="K183" s="210"/>
      <c r="L183" s="134">
        <f t="shared" si="288"/>
        <v>0</v>
      </c>
      <c r="M183" s="192" t="s">
        <v>43</v>
      </c>
      <c r="N183" s="193"/>
      <c r="O183" s="134">
        <f t="shared" si="289"/>
        <v>0</v>
      </c>
      <c r="P183" s="192" t="s">
        <v>43</v>
      </c>
      <c r="Q183" s="193"/>
      <c r="R183" s="134">
        <f t="shared" si="290"/>
        <v>0</v>
      </c>
      <c r="S183" s="192" t="s">
        <v>43</v>
      </c>
      <c r="T183" s="193"/>
      <c r="U183" s="134">
        <f t="shared" si="291"/>
        <v>0</v>
      </c>
      <c r="V183" s="192" t="s">
        <v>43</v>
      </c>
      <c r="W183" s="193"/>
      <c r="X183" s="134">
        <f t="shared" si="292"/>
        <v>0</v>
      </c>
      <c r="Y183" s="192" t="s">
        <v>43</v>
      </c>
      <c r="Z183" s="193"/>
      <c r="AA183" s="134">
        <f t="shared" si="293"/>
        <v>0</v>
      </c>
      <c r="AB183" s="192" t="s">
        <v>43</v>
      </c>
      <c r="AC183" s="193"/>
      <c r="AD183" s="134" t="e">
        <f t="shared" si="294"/>
        <v>#REF!</v>
      </c>
      <c r="AE183" s="192" t="s">
        <v>43</v>
      </c>
      <c r="AF183" s="193"/>
      <c r="AG183" s="134" t="e">
        <f t="shared" si="295"/>
        <v>#REF!</v>
      </c>
      <c r="AH183" s="192" t="s">
        <v>43</v>
      </c>
      <c r="AI183" s="193"/>
      <c r="AJ183" s="134" t="e">
        <f t="shared" si="296"/>
        <v>#DIV/0!</v>
      </c>
      <c r="AK183" s="192" t="s">
        <v>43</v>
      </c>
      <c r="AL183" s="193"/>
      <c r="AM183" s="209" t="e">
        <f t="shared" si="297"/>
        <v>#DIV/0!</v>
      </c>
      <c r="AN183" s="192" t="s">
        <v>43</v>
      </c>
      <c r="AO183" s="193"/>
      <c r="AP183" s="209" t="e">
        <f t="shared" si="298"/>
        <v>#DIV/0!</v>
      </c>
      <c r="AQ183" s="192" t="s">
        <v>43</v>
      </c>
      <c r="AR183" s="193"/>
      <c r="AS183" s="209" t="e">
        <f t="shared" si="299"/>
        <v>#DIV/0!</v>
      </c>
      <c r="AT183" s="192" t="s">
        <v>43</v>
      </c>
      <c r="AU183" s="193"/>
      <c r="AV183" s="209" t="e">
        <f t="shared" si="300"/>
        <v>#DIV/0!</v>
      </c>
      <c r="AW183" s="192" t="s">
        <v>43</v>
      </c>
      <c r="AX183" s="193"/>
      <c r="AY183" s="209" t="e">
        <f t="shared" si="301"/>
        <v>#DIV/0!</v>
      </c>
      <c r="BA183" s="108" t="s">
        <v>43</v>
      </c>
      <c r="BB183" s="186">
        <f>SUM(H183,K183,N183,Q183,T183,W183,Z183,AC183,AF183,AI183,AR183,AL183,AO183)</f>
        <v>0</v>
      </c>
      <c r="BC183" s="184" t="e">
        <f t="shared" si="302"/>
        <v>#REF!</v>
      </c>
    </row>
    <row r="184" spans="7:55">
      <c r="G184" t="s">
        <v>185</v>
      </c>
      <c r="H184" s="160">
        <f>SUM(H179:H183)</f>
        <v>813297</v>
      </c>
      <c r="I184" s="134">
        <f>SUM(I179:I183)</f>
        <v>1</v>
      </c>
      <c r="J184" t="s">
        <v>185</v>
      </c>
      <c r="K184" s="160">
        <f>SUM(K179:K183)</f>
        <v>1499731</v>
      </c>
      <c r="L184" s="134">
        <f>SUM(L179:L183)</f>
        <v>1</v>
      </c>
      <c r="M184" t="s">
        <v>185</v>
      </c>
      <c r="N184" s="160">
        <f>SUM(N179:N183)</f>
        <v>1384928</v>
      </c>
      <c r="O184" s="134">
        <f>SUM(O179:O183)</f>
        <v>1</v>
      </c>
      <c r="P184" t="s">
        <v>185</v>
      </c>
      <c r="Q184" s="160">
        <f>SUM(Q179:Q183)</f>
        <v>252000</v>
      </c>
      <c r="R184" s="134">
        <f>SUM(R179:R183)</f>
        <v>1</v>
      </c>
      <c r="S184" t="s">
        <v>185</v>
      </c>
      <c r="T184" s="160">
        <f>SUM(T179:T183)</f>
        <v>973000</v>
      </c>
      <c r="U184" s="134">
        <f>SUM(U179:U183)</f>
        <v>1</v>
      </c>
      <c r="V184" t="s">
        <v>185</v>
      </c>
      <c r="W184" s="160">
        <f>SUM(W179:W183)</f>
        <v>185200</v>
      </c>
      <c r="X184" s="134">
        <f>SUM(X179:X183)</f>
        <v>1</v>
      </c>
      <c r="Y184" t="s">
        <v>185</v>
      </c>
      <c r="Z184" s="160">
        <f>SUM(Z179:Z183)</f>
        <v>1355344</v>
      </c>
      <c r="AA184" s="134">
        <f>SUM(AA179:AA183)</f>
        <v>1</v>
      </c>
      <c r="AB184" t="s">
        <v>185</v>
      </c>
      <c r="AC184" s="160" t="e">
        <f>SUM(AC179:AC183)</f>
        <v>#REF!</v>
      </c>
      <c r="AD184" s="134" t="e">
        <f>SUM(AD179:AD183)</f>
        <v>#REF!</v>
      </c>
      <c r="AE184" t="s">
        <v>185</v>
      </c>
      <c r="AF184" s="160" t="e">
        <f>SUM(AF179:AF183)</f>
        <v>#REF!</v>
      </c>
      <c r="AG184" s="134" t="e">
        <f>SUM(AG179:AG183)</f>
        <v>#REF!</v>
      </c>
      <c r="AH184" t="s">
        <v>185</v>
      </c>
      <c r="AI184" s="160">
        <f>SUM(AI179:AI183)</f>
        <v>0</v>
      </c>
      <c r="AJ184" s="134" t="e">
        <f>SUM(AJ179:AJ183)</f>
        <v>#DIV/0!</v>
      </c>
      <c r="AK184" t="s">
        <v>185</v>
      </c>
      <c r="AL184" s="160">
        <f>SUM(AL179:AL183)</f>
        <v>700000</v>
      </c>
      <c r="AM184" s="134" t="e">
        <f>SUM(AM179:AM183)</f>
        <v>#DIV/0!</v>
      </c>
      <c r="AN184" t="s">
        <v>185</v>
      </c>
      <c r="AO184" s="160">
        <f>SUM(AO179:AO183)</f>
        <v>0</v>
      </c>
      <c r="AP184" s="134" t="e">
        <f>SUM(AP179:AP183)</f>
        <v>#DIV/0!</v>
      </c>
      <c r="AQ184" t="s">
        <v>185</v>
      </c>
      <c r="AR184" s="160">
        <f>SUM(AR179:AR183)</f>
        <v>0</v>
      </c>
      <c r="AS184" s="134" t="e">
        <f>SUM(AS179:AS183)</f>
        <v>#DIV/0!</v>
      </c>
      <c r="AT184" t="s">
        <v>185</v>
      </c>
      <c r="AU184" s="160">
        <f>SUM(AU179:AU183)</f>
        <v>0</v>
      </c>
      <c r="AV184" s="134" t="e">
        <f>SUM(AV179:AV183)</f>
        <v>#DIV/0!</v>
      </c>
      <c r="AW184" t="s">
        <v>185</v>
      </c>
      <c r="AX184" s="160">
        <f>SUM(AX179:AX183)</f>
        <v>0</v>
      </c>
      <c r="AY184" s="134" t="e">
        <f>SUM(AY179:AY183)</f>
        <v>#DIV/0!</v>
      </c>
      <c r="BA184" s="108" t="s">
        <v>185</v>
      </c>
      <c r="BB184" s="186" t="e">
        <f>SUM(BB179:BB183)</f>
        <v>#REF!</v>
      </c>
      <c r="BC184" s="184" t="e">
        <f>SUM(BC179:BC183)</f>
        <v>#REF!</v>
      </c>
    </row>
    <row r="185" spans="7:55">
      <c r="H185" s="160"/>
      <c r="I185" s="134"/>
      <c r="K185" s="160"/>
      <c r="L185" s="134"/>
      <c r="N185" s="160"/>
      <c r="O185" s="134"/>
      <c r="Q185" s="160"/>
      <c r="R185" s="134"/>
      <c r="T185" s="160"/>
      <c r="U185" s="134"/>
      <c r="W185" s="160"/>
      <c r="X185" s="134"/>
      <c r="Z185" s="160"/>
      <c r="AA185" s="134"/>
      <c r="AC185" s="160"/>
      <c r="AD185" s="134"/>
      <c r="AF185" s="160"/>
      <c r="AG185" s="134"/>
      <c r="AI185" s="160"/>
      <c r="AJ185" s="134"/>
      <c r="AL185" s="160"/>
      <c r="AM185" s="134"/>
      <c r="AO185" s="160"/>
      <c r="AP185" s="134"/>
      <c r="AR185" s="160"/>
      <c r="AS185" s="134"/>
      <c r="AU185" s="160"/>
      <c r="AV185" s="134"/>
      <c r="AX185" s="160"/>
      <c r="AY185" s="134"/>
    </row>
    <row r="186" spans="7:55" ht="45.75">
      <c r="G186" s="187" t="s">
        <v>177</v>
      </c>
      <c r="H186" s="188" t="s">
        <v>186</v>
      </c>
      <c r="I186" s="189" t="s">
        <v>640</v>
      </c>
      <c r="J186" s="187" t="s">
        <v>177</v>
      </c>
      <c r="K186" s="188" t="s">
        <v>186</v>
      </c>
      <c r="L186" s="189" t="s">
        <v>640</v>
      </c>
      <c r="M186" s="187" t="s">
        <v>177</v>
      </c>
      <c r="N186" s="188" t="s">
        <v>186</v>
      </c>
      <c r="O186" s="189" t="s">
        <v>640</v>
      </c>
      <c r="P186" s="187" t="s">
        <v>177</v>
      </c>
      <c r="Q186" s="188" t="s">
        <v>186</v>
      </c>
      <c r="R186" s="189" t="s">
        <v>640</v>
      </c>
      <c r="S186" s="187" t="s">
        <v>177</v>
      </c>
      <c r="T186" s="188" t="s">
        <v>186</v>
      </c>
      <c r="U186" s="189" t="s">
        <v>640</v>
      </c>
      <c r="V186" s="187" t="s">
        <v>177</v>
      </c>
      <c r="W186" s="188" t="s">
        <v>186</v>
      </c>
      <c r="X186" s="189" t="s">
        <v>640</v>
      </c>
      <c r="Y186" s="187" t="s">
        <v>177</v>
      </c>
      <c r="Z186" s="188" t="s">
        <v>186</v>
      </c>
      <c r="AA186" s="189" t="s">
        <v>640</v>
      </c>
      <c r="AB186" s="187" t="s">
        <v>177</v>
      </c>
      <c r="AC186" s="188" t="s">
        <v>186</v>
      </c>
      <c r="AD186" s="189" t="s">
        <v>640</v>
      </c>
      <c r="AE186" s="188" t="s">
        <v>177</v>
      </c>
      <c r="AF186" s="188" t="s">
        <v>186</v>
      </c>
      <c r="AG186" s="189" t="s">
        <v>640</v>
      </c>
      <c r="AH186" s="188" t="s">
        <v>177</v>
      </c>
      <c r="AI186" s="188" t="s">
        <v>186</v>
      </c>
      <c r="AJ186" s="189" t="s">
        <v>640</v>
      </c>
      <c r="AK186" s="188" t="s">
        <v>177</v>
      </c>
      <c r="AL186" s="188" t="s">
        <v>186</v>
      </c>
      <c r="AM186" s="189" t="s">
        <v>640</v>
      </c>
      <c r="AN186" s="188" t="s">
        <v>177</v>
      </c>
      <c r="AO186" s="188" t="s">
        <v>186</v>
      </c>
      <c r="AP186" s="189" t="s">
        <v>640</v>
      </c>
      <c r="AQ186" s="188" t="s">
        <v>177</v>
      </c>
      <c r="AR186" s="188" t="s">
        <v>186</v>
      </c>
      <c r="AS186" s="189" t="s">
        <v>640</v>
      </c>
      <c r="AT186" s="188" t="s">
        <v>177</v>
      </c>
      <c r="AU186" s="188" t="s">
        <v>186</v>
      </c>
      <c r="AV186" s="189" t="s">
        <v>640</v>
      </c>
      <c r="AW186" s="188" t="s">
        <v>177</v>
      </c>
      <c r="AX186" s="188" t="s">
        <v>186</v>
      </c>
      <c r="AY186" s="189" t="s">
        <v>640</v>
      </c>
      <c r="BA186" s="108" t="s">
        <v>177</v>
      </c>
      <c r="BB186" s="181" t="s">
        <v>641</v>
      </c>
      <c r="BC186" s="181" t="s">
        <v>640</v>
      </c>
    </row>
    <row r="187" spans="7:55">
      <c r="G187" s="190" t="s">
        <v>181</v>
      </c>
      <c r="I187" s="209">
        <f>H187/$H$192</f>
        <v>0</v>
      </c>
      <c r="J187" s="190" t="s">
        <v>181</v>
      </c>
      <c r="L187" s="209">
        <f>K187/$K$192</f>
        <v>0</v>
      </c>
      <c r="M187" s="190" t="s">
        <v>181</v>
      </c>
      <c r="O187" s="209">
        <f>N187/$N$192</f>
        <v>0</v>
      </c>
      <c r="P187" s="190" t="s">
        <v>181</v>
      </c>
      <c r="R187" s="209">
        <f>Q187/$Q$192</f>
        <v>0</v>
      </c>
      <c r="S187" s="190" t="s">
        <v>181</v>
      </c>
      <c r="U187" s="209">
        <f>T187/$T$192</f>
        <v>0</v>
      </c>
      <c r="V187" s="190" t="s">
        <v>181</v>
      </c>
      <c r="X187" s="209">
        <f>W187/$W$192</f>
        <v>0</v>
      </c>
      <c r="Y187" s="190" t="s">
        <v>181</v>
      </c>
      <c r="AA187" s="209">
        <f>Z187/$Z$192</f>
        <v>0</v>
      </c>
      <c r="AB187" s="190" t="s">
        <v>181</v>
      </c>
      <c r="AD187" s="209">
        <f>AC187/$AC$192</f>
        <v>0</v>
      </c>
      <c r="AE187" s="190" t="s">
        <v>181</v>
      </c>
      <c r="AG187" s="209">
        <f>AF187/$AF$192</f>
        <v>0</v>
      </c>
      <c r="AH187" s="190" t="s">
        <v>181</v>
      </c>
      <c r="AJ187" s="209">
        <f>AI187/$AI$192</f>
        <v>0</v>
      </c>
      <c r="AK187" s="190" t="s">
        <v>181</v>
      </c>
      <c r="AM187" s="209" t="e">
        <f>AL187/$AR$192</f>
        <v>#DIV/0!</v>
      </c>
      <c r="AN187" s="190" t="s">
        <v>181</v>
      </c>
      <c r="AP187" s="209" t="e">
        <f>AO187/$AR$192</f>
        <v>#DIV/0!</v>
      </c>
      <c r="AQ187" s="190" t="s">
        <v>181</v>
      </c>
      <c r="AS187" s="209" t="e">
        <f>AR187/$AR$192</f>
        <v>#DIV/0!</v>
      </c>
      <c r="AT187" s="190" t="s">
        <v>181</v>
      </c>
      <c r="AV187" s="209" t="e">
        <f>AU187/$AR$192</f>
        <v>#DIV/0!</v>
      </c>
      <c r="AW187" s="190" t="s">
        <v>181</v>
      </c>
      <c r="AY187" s="209" t="e">
        <f>AX187/$AR$192</f>
        <v>#DIV/0!</v>
      </c>
      <c r="BA187" s="108" t="s">
        <v>181</v>
      </c>
      <c r="BB187" s="108">
        <f>SUM(H187,K187,N187,Q187,T187,W187,Z187,AC187,AF187,AI187,AR187,AL187,AO187)</f>
        <v>0</v>
      </c>
      <c r="BC187" s="184">
        <f>BB187/$BB$192</f>
        <v>0</v>
      </c>
    </row>
    <row r="188" spans="7:55">
      <c r="G188" s="190" t="s">
        <v>182</v>
      </c>
      <c r="I188" s="209">
        <f t="shared" ref="I188:I191" si="303">H188/$H$192</f>
        <v>0</v>
      </c>
      <c r="J188" s="190" t="s">
        <v>182</v>
      </c>
      <c r="K188">
        <v>1</v>
      </c>
      <c r="L188" s="209">
        <f t="shared" ref="L188:L191" si="304">K188/$K$192</f>
        <v>0.33333333333333331</v>
      </c>
      <c r="M188" s="190" t="s">
        <v>182</v>
      </c>
      <c r="N188">
        <v>1</v>
      </c>
      <c r="O188" s="209">
        <f t="shared" ref="O188:O191" si="305">N188/$N$192</f>
        <v>0.25</v>
      </c>
      <c r="P188" s="190" t="s">
        <v>182</v>
      </c>
      <c r="Q188">
        <v>1</v>
      </c>
      <c r="R188" s="209">
        <f t="shared" ref="R188:R191" si="306">Q188/$Q$192</f>
        <v>0.5</v>
      </c>
      <c r="S188" s="190" t="s">
        <v>182</v>
      </c>
      <c r="T188">
        <v>1</v>
      </c>
      <c r="U188" s="209">
        <f t="shared" ref="U188:U191" si="307">T188/$T$192</f>
        <v>0.16666666666666666</v>
      </c>
      <c r="V188" s="190" t="s">
        <v>182</v>
      </c>
      <c r="X188" s="209">
        <f t="shared" ref="X188:X191" si="308">W188/$W$192</f>
        <v>0</v>
      </c>
      <c r="Y188" s="190" t="s">
        <v>182</v>
      </c>
      <c r="AA188" s="209">
        <f t="shared" ref="AA188:AA191" si="309">Z188/$Z$192</f>
        <v>0</v>
      </c>
      <c r="AB188" s="190" t="s">
        <v>182</v>
      </c>
      <c r="AC188">
        <v>2</v>
      </c>
      <c r="AD188" s="209">
        <f t="shared" ref="AD188:AD191" si="310">AC188/$AC$192</f>
        <v>0.22222222222222221</v>
      </c>
      <c r="AE188" s="190" t="s">
        <v>182</v>
      </c>
      <c r="AG188" s="209">
        <f t="shared" ref="AG188:AG191" si="311">AF188/$AF$192</f>
        <v>0</v>
      </c>
      <c r="AH188" s="190" t="s">
        <v>182</v>
      </c>
      <c r="AJ188" s="209">
        <f t="shared" ref="AJ188:AJ191" si="312">AI188/$AI$192</f>
        <v>0</v>
      </c>
      <c r="AK188" s="190" t="s">
        <v>182</v>
      </c>
      <c r="AM188" s="209" t="e">
        <f t="shared" ref="AM188:AM191" si="313">AL188/$AR$192</f>
        <v>#DIV/0!</v>
      </c>
      <c r="AN188" s="190" t="s">
        <v>182</v>
      </c>
      <c r="AP188" s="209" t="e">
        <f t="shared" ref="AP188:AP191" si="314">AO188/$AR$192</f>
        <v>#DIV/0!</v>
      </c>
      <c r="AQ188" s="190" t="s">
        <v>182</v>
      </c>
      <c r="AS188" s="209" t="e">
        <f t="shared" ref="AS188:AS191" si="315">AR188/$AR$192</f>
        <v>#DIV/0!</v>
      </c>
      <c r="AT188" s="190" t="s">
        <v>182</v>
      </c>
      <c r="AV188" s="209" t="e">
        <f t="shared" ref="AV188:AV191" si="316">AU188/$AR$192</f>
        <v>#DIV/0!</v>
      </c>
      <c r="AW188" s="190" t="s">
        <v>182</v>
      </c>
      <c r="AY188" s="209" t="e">
        <f t="shared" ref="AY188:AY191" si="317">AX188/$AR$192</f>
        <v>#DIV/0!</v>
      </c>
      <c r="BA188" s="108" t="s">
        <v>182</v>
      </c>
      <c r="BB188" s="108">
        <f t="shared" ref="BB188:BB190" si="318">SUM(H188,K188,N188,Q188,T188,W188,Z188,AC188,AF188,AI188,AR188,AL188,AO188)</f>
        <v>6</v>
      </c>
      <c r="BC188" s="184">
        <f t="shared" ref="BC188:BC191" si="319">BB188/$BB$192</f>
        <v>0.14285714285714285</v>
      </c>
    </row>
    <row r="189" spans="7:55">
      <c r="G189" s="190" t="s">
        <v>183</v>
      </c>
      <c r="H189">
        <v>4</v>
      </c>
      <c r="I189" s="209">
        <f t="shared" si="303"/>
        <v>0.8</v>
      </c>
      <c r="J189" s="190" t="s">
        <v>183</v>
      </c>
      <c r="K189">
        <v>1</v>
      </c>
      <c r="L189" s="209">
        <f t="shared" si="304"/>
        <v>0.33333333333333331</v>
      </c>
      <c r="M189" s="190" t="s">
        <v>183</v>
      </c>
      <c r="N189">
        <v>3</v>
      </c>
      <c r="O189" s="209">
        <f t="shared" si="305"/>
        <v>0.75</v>
      </c>
      <c r="P189" s="190" t="s">
        <v>183</v>
      </c>
      <c r="Q189">
        <v>1</v>
      </c>
      <c r="R189" s="209">
        <f t="shared" si="306"/>
        <v>0.5</v>
      </c>
      <c r="S189" s="190" t="s">
        <v>183</v>
      </c>
      <c r="T189">
        <v>5</v>
      </c>
      <c r="U189" s="209">
        <f t="shared" si="307"/>
        <v>0.83333333333333337</v>
      </c>
      <c r="V189" s="190" t="s">
        <v>183</v>
      </c>
      <c r="W189">
        <v>1</v>
      </c>
      <c r="X189" s="209">
        <f t="shared" si="308"/>
        <v>1</v>
      </c>
      <c r="Y189" s="190" t="s">
        <v>183</v>
      </c>
      <c r="Z189">
        <v>2</v>
      </c>
      <c r="AA189" s="209">
        <f t="shared" si="309"/>
        <v>1</v>
      </c>
      <c r="AB189" s="190" t="s">
        <v>183</v>
      </c>
      <c r="AC189">
        <v>7</v>
      </c>
      <c r="AD189" s="209">
        <f t="shared" si="310"/>
        <v>0.77777777777777779</v>
      </c>
      <c r="AE189" s="190" t="s">
        <v>183</v>
      </c>
      <c r="AF189">
        <v>5</v>
      </c>
      <c r="AG189" s="209">
        <f t="shared" si="311"/>
        <v>1</v>
      </c>
      <c r="AH189" s="190" t="s">
        <v>183</v>
      </c>
      <c r="AI189">
        <v>3</v>
      </c>
      <c r="AJ189" s="209">
        <f t="shared" si="312"/>
        <v>1</v>
      </c>
      <c r="AK189" s="190" t="s">
        <v>183</v>
      </c>
      <c r="AL189">
        <v>2</v>
      </c>
      <c r="AM189" s="209" t="e">
        <f t="shared" si="313"/>
        <v>#DIV/0!</v>
      </c>
      <c r="AN189" s="190" t="s">
        <v>183</v>
      </c>
      <c r="AP189" s="209" t="e">
        <f t="shared" si="314"/>
        <v>#DIV/0!</v>
      </c>
      <c r="AQ189" s="190" t="s">
        <v>183</v>
      </c>
      <c r="AS189" s="209" t="e">
        <f t="shared" si="315"/>
        <v>#DIV/0!</v>
      </c>
      <c r="AT189" s="190" t="s">
        <v>183</v>
      </c>
      <c r="AV189" s="209" t="e">
        <f t="shared" si="316"/>
        <v>#DIV/0!</v>
      </c>
      <c r="AW189" s="190" t="s">
        <v>183</v>
      </c>
      <c r="AY189" s="209" t="e">
        <f t="shared" si="317"/>
        <v>#DIV/0!</v>
      </c>
      <c r="BA189" s="108" t="s">
        <v>183</v>
      </c>
      <c r="BB189" s="108">
        <f>SUM(H189,K189,N189,Q189,T189,W189,Z189,AC189,AF189,AI189,AR189,AL189,AO189)</f>
        <v>34</v>
      </c>
      <c r="BC189" s="184">
        <f t="shared" si="319"/>
        <v>0.80952380952380953</v>
      </c>
    </row>
    <row r="190" spans="7:55">
      <c r="G190" s="190" t="s">
        <v>184</v>
      </c>
      <c r="H190">
        <v>1</v>
      </c>
      <c r="I190" s="209">
        <f t="shared" si="303"/>
        <v>0.2</v>
      </c>
      <c r="J190" s="190" t="s">
        <v>184</v>
      </c>
      <c r="K190">
        <v>1</v>
      </c>
      <c r="L190" s="209">
        <f t="shared" si="304"/>
        <v>0.33333333333333331</v>
      </c>
      <c r="M190" s="190" t="s">
        <v>184</v>
      </c>
      <c r="O190" s="209">
        <f t="shared" si="305"/>
        <v>0</v>
      </c>
      <c r="P190" s="190" t="s">
        <v>184</v>
      </c>
      <c r="R190" s="209">
        <f t="shared" si="306"/>
        <v>0</v>
      </c>
      <c r="S190" s="190" t="s">
        <v>184</v>
      </c>
      <c r="U190" s="209">
        <f t="shared" si="307"/>
        <v>0</v>
      </c>
      <c r="V190" s="190" t="s">
        <v>184</v>
      </c>
      <c r="X190" s="209">
        <f t="shared" si="308"/>
        <v>0</v>
      </c>
      <c r="Y190" s="190" t="s">
        <v>184</v>
      </c>
      <c r="AA190" s="209">
        <f t="shared" si="309"/>
        <v>0</v>
      </c>
      <c r="AB190" s="190" t="s">
        <v>184</v>
      </c>
      <c r="AD190" s="209">
        <f t="shared" si="310"/>
        <v>0</v>
      </c>
      <c r="AE190" t="s">
        <v>184</v>
      </c>
      <c r="AG190" s="209">
        <f t="shared" si="311"/>
        <v>0</v>
      </c>
      <c r="AH190" t="s">
        <v>184</v>
      </c>
      <c r="AJ190" s="209">
        <f t="shared" si="312"/>
        <v>0</v>
      </c>
      <c r="AK190" t="s">
        <v>184</v>
      </c>
      <c r="AM190" s="209" t="e">
        <f t="shared" si="313"/>
        <v>#DIV/0!</v>
      </c>
      <c r="AN190" t="s">
        <v>184</v>
      </c>
      <c r="AP190" s="209" t="e">
        <f t="shared" si="314"/>
        <v>#DIV/0!</v>
      </c>
      <c r="AQ190" t="s">
        <v>184</v>
      </c>
      <c r="AS190" s="209" t="e">
        <f t="shared" si="315"/>
        <v>#DIV/0!</v>
      </c>
      <c r="AT190" t="s">
        <v>184</v>
      </c>
      <c r="AV190" s="209" t="e">
        <f t="shared" si="316"/>
        <v>#DIV/0!</v>
      </c>
      <c r="AW190" t="s">
        <v>184</v>
      </c>
      <c r="AY190" s="209" t="e">
        <f t="shared" si="317"/>
        <v>#DIV/0!</v>
      </c>
      <c r="BA190" s="108" t="s">
        <v>184</v>
      </c>
      <c r="BB190" s="108">
        <f t="shared" si="318"/>
        <v>2</v>
      </c>
      <c r="BC190" s="184">
        <f t="shared" si="319"/>
        <v>4.7619047619047616E-2</v>
      </c>
    </row>
    <row r="191" spans="7:55">
      <c r="G191" s="192" t="s">
        <v>43</v>
      </c>
      <c r="H191" s="193"/>
      <c r="I191" s="209">
        <f t="shared" si="303"/>
        <v>0</v>
      </c>
      <c r="J191" s="192" t="s">
        <v>43</v>
      </c>
      <c r="K191" s="193"/>
      <c r="L191" s="209">
        <f t="shared" si="304"/>
        <v>0</v>
      </c>
      <c r="M191" s="192" t="s">
        <v>43</v>
      </c>
      <c r="N191" s="193"/>
      <c r="O191" s="209">
        <f t="shared" si="305"/>
        <v>0</v>
      </c>
      <c r="P191" s="192" t="s">
        <v>43</v>
      </c>
      <c r="Q191" s="193"/>
      <c r="R191" s="209">
        <f t="shared" si="306"/>
        <v>0</v>
      </c>
      <c r="S191" s="192" t="s">
        <v>43</v>
      </c>
      <c r="T191" s="193"/>
      <c r="U191" s="209">
        <f t="shared" si="307"/>
        <v>0</v>
      </c>
      <c r="V191" s="192" t="s">
        <v>43</v>
      </c>
      <c r="W191" s="193"/>
      <c r="X191" s="209">
        <f t="shared" si="308"/>
        <v>0</v>
      </c>
      <c r="Y191" s="192" t="s">
        <v>43</v>
      </c>
      <c r="Z191" s="193"/>
      <c r="AA191" s="209">
        <f t="shared" si="309"/>
        <v>0</v>
      </c>
      <c r="AB191" s="192" t="s">
        <v>43</v>
      </c>
      <c r="AC191" s="193"/>
      <c r="AD191" s="209">
        <f t="shared" si="310"/>
        <v>0</v>
      </c>
      <c r="AE191" s="193" t="s">
        <v>43</v>
      </c>
      <c r="AF191" s="193"/>
      <c r="AG191" s="209">
        <f t="shared" si="311"/>
        <v>0</v>
      </c>
      <c r="AH191" s="193" t="s">
        <v>43</v>
      </c>
      <c r="AI191" s="193"/>
      <c r="AJ191" s="209">
        <f t="shared" si="312"/>
        <v>0</v>
      </c>
      <c r="AK191" s="193" t="s">
        <v>43</v>
      </c>
      <c r="AL191" s="193"/>
      <c r="AM191" s="209" t="e">
        <f t="shared" si="313"/>
        <v>#DIV/0!</v>
      </c>
      <c r="AN191" s="193" t="s">
        <v>43</v>
      </c>
      <c r="AO191" s="193"/>
      <c r="AP191" s="209" t="e">
        <f t="shared" si="314"/>
        <v>#DIV/0!</v>
      </c>
      <c r="AQ191" s="193" t="s">
        <v>43</v>
      </c>
      <c r="AR191" s="193"/>
      <c r="AS191" s="209" t="e">
        <f t="shared" si="315"/>
        <v>#DIV/0!</v>
      </c>
      <c r="AT191" s="193" t="s">
        <v>43</v>
      </c>
      <c r="AU191" s="193"/>
      <c r="AV191" s="209" t="e">
        <f t="shared" si="316"/>
        <v>#DIV/0!</v>
      </c>
      <c r="AW191" s="193" t="s">
        <v>43</v>
      </c>
      <c r="AX191" s="193"/>
      <c r="AY191" s="209" t="e">
        <f t="shared" si="317"/>
        <v>#DIV/0!</v>
      </c>
      <c r="BA191" s="108" t="s">
        <v>43</v>
      </c>
      <c r="BB191" s="108">
        <f>SUM(H191,K191,N191,Q191,T191,W191,Z191,AC191,AF191,AI191,AR191,AL191,AO191)</f>
        <v>0</v>
      </c>
      <c r="BC191" s="184">
        <f t="shared" si="319"/>
        <v>0</v>
      </c>
    </row>
    <row r="192" spans="7:55">
      <c r="G192" t="s">
        <v>185</v>
      </c>
      <c r="H192">
        <f>SUM(H187:H191)</f>
        <v>5</v>
      </c>
      <c r="I192" s="134">
        <f>SUM(I187:I191)</f>
        <v>1</v>
      </c>
      <c r="J192" t="s">
        <v>185</v>
      </c>
      <c r="K192">
        <f>SUM(K187:K191)</f>
        <v>3</v>
      </c>
      <c r="L192" s="134">
        <f>SUM(L187:L191)</f>
        <v>1</v>
      </c>
      <c r="M192" t="s">
        <v>185</v>
      </c>
      <c r="N192">
        <f>SUM(N187:N191)</f>
        <v>4</v>
      </c>
      <c r="O192" s="134">
        <f>SUM(O187:O191)</f>
        <v>1</v>
      </c>
      <c r="P192" t="s">
        <v>185</v>
      </c>
      <c r="Q192">
        <f>SUM(Q187:Q191)</f>
        <v>2</v>
      </c>
      <c r="R192" s="134">
        <f>SUM(R187:R191)</f>
        <v>1</v>
      </c>
      <c r="S192" t="s">
        <v>185</v>
      </c>
      <c r="T192">
        <f>SUM(T187:T191)</f>
        <v>6</v>
      </c>
      <c r="U192" s="134">
        <f>SUM(U187:U191)</f>
        <v>1</v>
      </c>
      <c r="V192" t="s">
        <v>185</v>
      </c>
      <c r="W192">
        <f>SUM(W187:W191)</f>
        <v>1</v>
      </c>
      <c r="X192" s="134">
        <f>SUM(X187:X191)</f>
        <v>1</v>
      </c>
      <c r="Y192" t="s">
        <v>185</v>
      </c>
      <c r="Z192">
        <f>SUM(Z187:Z191)</f>
        <v>2</v>
      </c>
      <c r="AA192" s="134">
        <f>SUM(AA187:AA191)</f>
        <v>1</v>
      </c>
      <c r="AB192" t="s">
        <v>185</v>
      </c>
      <c r="AC192">
        <f>SUM(AC187:AC191)</f>
        <v>9</v>
      </c>
      <c r="AD192" s="134">
        <f>SUM(AD187:AD191)</f>
        <v>1</v>
      </c>
      <c r="AE192" t="s">
        <v>185</v>
      </c>
      <c r="AF192">
        <f>SUM(AF187:AF191)</f>
        <v>5</v>
      </c>
      <c r="AG192" s="134">
        <f>SUM(AG187:AG191)</f>
        <v>1</v>
      </c>
      <c r="AH192" t="s">
        <v>185</v>
      </c>
      <c r="AI192">
        <f>SUM(AI187:AI191)</f>
        <v>3</v>
      </c>
      <c r="AJ192" s="134">
        <f>SUM(AJ187:AJ191)</f>
        <v>1</v>
      </c>
      <c r="AK192" t="s">
        <v>185</v>
      </c>
      <c r="AL192">
        <f>SUM(AL187:AL191)</f>
        <v>2</v>
      </c>
      <c r="AM192" s="134" t="e">
        <f>SUM(AM187:AM191)</f>
        <v>#DIV/0!</v>
      </c>
      <c r="AN192" t="s">
        <v>185</v>
      </c>
      <c r="AO192">
        <f>SUM(AO187:AO191)</f>
        <v>0</v>
      </c>
      <c r="AP192" s="134" t="e">
        <f>SUM(AP187:AP191)</f>
        <v>#DIV/0!</v>
      </c>
      <c r="AQ192" t="s">
        <v>185</v>
      </c>
      <c r="AR192">
        <f>SUM(AR187:AR191)</f>
        <v>0</v>
      </c>
      <c r="AS192" s="134" t="e">
        <f>SUM(AS187:AS191)</f>
        <v>#DIV/0!</v>
      </c>
      <c r="AT192" t="s">
        <v>185</v>
      </c>
      <c r="AU192">
        <f>SUM(AU187:AU191)</f>
        <v>0</v>
      </c>
      <c r="AV192" s="134" t="e">
        <f>SUM(AV187:AV191)</f>
        <v>#DIV/0!</v>
      </c>
      <c r="AW192" t="s">
        <v>185</v>
      </c>
      <c r="AX192">
        <f>SUM(AX187:AX191)</f>
        <v>0</v>
      </c>
      <c r="AY192" s="134" t="e">
        <f>SUM(AY187:AY191)</f>
        <v>#DIV/0!</v>
      </c>
      <c r="BA192" s="108" t="s">
        <v>185</v>
      </c>
      <c r="BB192" s="108">
        <f>SUM(BB187:BB191)</f>
        <v>42</v>
      </c>
      <c r="BC192" s="184">
        <f>SUM(BC187:BC191)</f>
        <v>1</v>
      </c>
    </row>
    <row r="193" spans="7:55">
      <c r="I193" s="134"/>
      <c r="L193" s="134"/>
      <c r="O193" s="134"/>
      <c r="R193" s="134"/>
      <c r="U193" s="134"/>
      <c r="X193" s="134"/>
      <c r="AA193" s="134"/>
      <c r="AD193" s="134"/>
      <c r="AG193" s="134"/>
      <c r="AJ193" s="134"/>
      <c r="AM193" s="134"/>
      <c r="AP193" s="134"/>
      <c r="AS193" s="134"/>
      <c r="AV193" s="134"/>
      <c r="AY193" s="134"/>
    </row>
    <row r="194" spans="7:55" ht="60.75">
      <c r="G194" s="187" t="s">
        <v>269</v>
      </c>
      <c r="H194" s="188" t="s">
        <v>270</v>
      </c>
      <c r="I194" s="188" t="s">
        <v>271</v>
      </c>
      <c r="J194" s="187" t="s">
        <v>269</v>
      </c>
      <c r="K194" s="188" t="s">
        <v>270</v>
      </c>
      <c r="L194" s="188" t="s">
        <v>271</v>
      </c>
      <c r="M194" s="187" t="s">
        <v>269</v>
      </c>
      <c r="N194" s="188" t="s">
        <v>270</v>
      </c>
      <c r="O194" s="188" t="s">
        <v>271</v>
      </c>
      <c r="P194" s="187" t="s">
        <v>269</v>
      </c>
      <c r="Q194" s="188" t="s">
        <v>270</v>
      </c>
      <c r="R194" s="188" t="s">
        <v>271</v>
      </c>
      <c r="S194" s="187" t="s">
        <v>269</v>
      </c>
      <c r="T194" s="188" t="s">
        <v>270</v>
      </c>
      <c r="U194" s="188" t="s">
        <v>271</v>
      </c>
      <c r="V194" s="187" t="s">
        <v>269</v>
      </c>
      <c r="W194" s="188" t="s">
        <v>270</v>
      </c>
      <c r="X194" s="188" t="s">
        <v>271</v>
      </c>
      <c r="Y194" s="187" t="s">
        <v>269</v>
      </c>
      <c r="Z194" s="188" t="s">
        <v>270</v>
      </c>
      <c r="AA194" s="188" t="s">
        <v>271</v>
      </c>
      <c r="AB194" s="187" t="s">
        <v>269</v>
      </c>
      <c r="AC194" s="188" t="s">
        <v>270</v>
      </c>
      <c r="AD194" s="188" t="s">
        <v>271</v>
      </c>
      <c r="AE194" s="187" t="s">
        <v>269</v>
      </c>
      <c r="AF194" s="188" t="s">
        <v>270</v>
      </c>
      <c r="AG194" s="188" t="s">
        <v>271</v>
      </c>
      <c r="AH194" s="187" t="s">
        <v>269</v>
      </c>
      <c r="AI194" s="188" t="s">
        <v>270</v>
      </c>
      <c r="AJ194" s="188" t="s">
        <v>271</v>
      </c>
      <c r="AK194" s="187" t="s">
        <v>269</v>
      </c>
      <c r="AL194" s="188" t="s">
        <v>270</v>
      </c>
      <c r="AM194" s="189" t="s">
        <v>271</v>
      </c>
      <c r="AN194" s="187" t="s">
        <v>269</v>
      </c>
      <c r="AO194" s="188" t="s">
        <v>270</v>
      </c>
      <c r="AP194" s="189" t="s">
        <v>271</v>
      </c>
      <c r="AQ194" s="187" t="s">
        <v>269</v>
      </c>
      <c r="AR194" s="188" t="s">
        <v>270</v>
      </c>
      <c r="AS194" s="189" t="s">
        <v>271</v>
      </c>
      <c r="AT194" s="187" t="s">
        <v>269</v>
      </c>
      <c r="AU194" s="188" t="s">
        <v>270</v>
      </c>
      <c r="AV194" s="189" t="s">
        <v>271</v>
      </c>
      <c r="AW194" s="187" t="s">
        <v>269</v>
      </c>
      <c r="AX194" s="188" t="s">
        <v>270</v>
      </c>
      <c r="AY194" s="189" t="s">
        <v>271</v>
      </c>
      <c r="BA194" s="187" t="s">
        <v>269</v>
      </c>
      <c r="BB194" s="188" t="s">
        <v>642</v>
      </c>
      <c r="BC194" s="189" t="s">
        <v>643</v>
      </c>
    </row>
    <row r="195" spans="7:55">
      <c r="G195" s="192">
        <v>2.67</v>
      </c>
      <c r="H195" s="239">
        <f>G125+G129+(G111*0.66666)+G66</f>
        <v>448342.60797999997</v>
      </c>
      <c r="I195" s="238">
        <f>H195/H184</f>
        <v>0.55126553765721498</v>
      </c>
      <c r="J195" s="240">
        <f>1+0.5+0.66666</f>
        <v>2.1666600000000003</v>
      </c>
      <c r="K195" s="239">
        <f>(J122/2)+((J113+J114+J115)*0.66666)+J84</f>
        <v>1024279.05646</v>
      </c>
      <c r="L195" s="238">
        <f>K195/K184</f>
        <v>0.68297518452309114</v>
      </c>
      <c r="M195" s="240">
        <v>0.66666000000000003</v>
      </c>
      <c r="N195" s="194">
        <f>(M115*0.66666)</f>
        <v>69999.3</v>
      </c>
      <c r="O195" s="238">
        <f>N195/N184</f>
        <v>5.0543638369648099E-2</v>
      </c>
      <c r="P195" s="192">
        <v>2</v>
      </c>
      <c r="Q195" s="194">
        <f>P84+P66</f>
        <v>252000</v>
      </c>
      <c r="R195" s="238">
        <f>Q195/Q184</f>
        <v>1</v>
      </c>
      <c r="S195" s="192">
        <v>3</v>
      </c>
      <c r="T195" s="194">
        <f>S77+S49+S35</f>
        <v>305000</v>
      </c>
      <c r="U195" s="238">
        <f>T195/T184</f>
        <v>0.31346351490236385</v>
      </c>
      <c r="V195" s="192">
        <v>0</v>
      </c>
      <c r="W195" s="193"/>
      <c r="X195" s="238">
        <f>W195/W184</f>
        <v>0</v>
      </c>
      <c r="Y195" s="192">
        <v>1</v>
      </c>
      <c r="Z195" s="194">
        <f>Y80</f>
        <v>611000</v>
      </c>
      <c r="AA195" s="238">
        <f>Z195/Z184</f>
        <v>0.45080806053666078</v>
      </c>
      <c r="AB195" s="192">
        <v>3</v>
      </c>
      <c r="AC195" s="194">
        <f>AB87+AB50</f>
        <v>2200000</v>
      </c>
      <c r="AD195" s="238" t="e">
        <f>AC195/AC184</f>
        <v>#REF!</v>
      </c>
      <c r="AE195" s="192">
        <v>1</v>
      </c>
      <c r="AF195" s="194">
        <f>AF50</f>
        <v>0</v>
      </c>
      <c r="AG195" s="238" t="e">
        <f>AF195/AF184</f>
        <v>#REF!</v>
      </c>
      <c r="AH195" s="192">
        <v>1</v>
      </c>
      <c r="AI195" s="194">
        <f>AH52</f>
        <v>0</v>
      </c>
      <c r="AJ195" s="238" t="e">
        <f>AI195/AI184</f>
        <v>#DIV/0!</v>
      </c>
      <c r="AK195" s="192">
        <v>0</v>
      </c>
      <c r="AL195" s="193"/>
      <c r="AM195" s="238">
        <f>AL195/AL184</f>
        <v>0</v>
      </c>
      <c r="AN195" s="192">
        <v>0</v>
      </c>
      <c r="AO195" s="193"/>
      <c r="AP195" s="238" t="e">
        <f>AO195/AO184</f>
        <v>#DIV/0!</v>
      </c>
      <c r="AQ195" s="192">
        <v>0</v>
      </c>
      <c r="AR195" s="193"/>
      <c r="AS195" s="238" t="e">
        <f>AR195/AR184</f>
        <v>#DIV/0!</v>
      </c>
      <c r="AT195" s="192">
        <v>0</v>
      </c>
      <c r="AU195" s="193"/>
      <c r="AV195" s="238" t="e">
        <f>AU195/AU184</f>
        <v>#DIV/0!</v>
      </c>
      <c r="AW195" s="192">
        <v>0</v>
      </c>
      <c r="AX195" s="193"/>
      <c r="AY195" s="238" t="e">
        <f>AX195/AX184</f>
        <v>#DIV/0!</v>
      </c>
      <c r="BA195" s="240">
        <f>SUM(AQ195,AH195,AE195,AB195,Y195,V195,S195,P195,M195,J195,G195,AK195,AN195)</f>
        <v>16.503320000000002</v>
      </c>
      <c r="BB195" s="194">
        <f>SUM(AR195,AI195,AF195,AC195,Z195,W195,T195,Q195,N195,K195,H195,AL195,AO195)</f>
        <v>4910620.9644399993</v>
      </c>
      <c r="BC195" s="209" t="e">
        <f>BB195/BB184</f>
        <v>#REF!</v>
      </c>
    </row>
    <row r="196" spans="7:55" ht="45.75">
      <c r="BC196" s="181" t="s">
        <v>274</v>
      </c>
    </row>
    <row r="197" spans="7:55">
      <c r="BC197" s="184">
        <v>0.21</v>
      </c>
    </row>
  </sheetData>
  <sheetProtection selectLockedCells="1"/>
  <mergeCells count="107">
    <mergeCell ref="A124:A129"/>
    <mergeCell ref="B124:B129"/>
    <mergeCell ref="C124:C129"/>
    <mergeCell ref="D124:D129"/>
    <mergeCell ref="E124:E129"/>
    <mergeCell ref="E110:E115"/>
    <mergeCell ref="A117:A122"/>
    <mergeCell ref="B117:B122"/>
    <mergeCell ref="C117:C122"/>
    <mergeCell ref="D117:D122"/>
    <mergeCell ref="E117:E122"/>
    <mergeCell ref="A103:A108"/>
    <mergeCell ref="B103:B108"/>
    <mergeCell ref="C103:C108"/>
    <mergeCell ref="D103:D108"/>
    <mergeCell ref="A110:A115"/>
    <mergeCell ref="B110:B115"/>
    <mergeCell ref="C110:C115"/>
    <mergeCell ref="D110:D115"/>
    <mergeCell ref="A96:A101"/>
    <mergeCell ref="B96:B101"/>
    <mergeCell ref="C96:C101"/>
    <mergeCell ref="D96:D101"/>
    <mergeCell ref="E96:E101"/>
    <mergeCell ref="A89:A94"/>
    <mergeCell ref="B89:B94"/>
    <mergeCell ref="C89:C94"/>
    <mergeCell ref="D89:D94"/>
    <mergeCell ref="E89:E94"/>
    <mergeCell ref="A82:A87"/>
    <mergeCell ref="B82:B87"/>
    <mergeCell ref="C82:C87"/>
    <mergeCell ref="D82:D87"/>
    <mergeCell ref="E82:E87"/>
    <mergeCell ref="A75:A80"/>
    <mergeCell ref="B75:B80"/>
    <mergeCell ref="C75:C80"/>
    <mergeCell ref="D75:D80"/>
    <mergeCell ref="E75:E80"/>
    <mergeCell ref="A68:A73"/>
    <mergeCell ref="B68:B73"/>
    <mergeCell ref="C68:C73"/>
    <mergeCell ref="D68:D73"/>
    <mergeCell ref="E68:E73"/>
    <mergeCell ref="A61:A66"/>
    <mergeCell ref="B61:B66"/>
    <mergeCell ref="C61:C66"/>
    <mergeCell ref="D61:D66"/>
    <mergeCell ref="E61:E66"/>
    <mergeCell ref="A54:A59"/>
    <mergeCell ref="B54:B59"/>
    <mergeCell ref="C54:C59"/>
    <mergeCell ref="D54:D59"/>
    <mergeCell ref="E54:E59"/>
    <mergeCell ref="A47:A52"/>
    <mergeCell ref="B47:B52"/>
    <mergeCell ref="C47:C52"/>
    <mergeCell ref="D47:D52"/>
    <mergeCell ref="E47:E52"/>
    <mergeCell ref="A40:A45"/>
    <mergeCell ref="B40:B45"/>
    <mergeCell ref="C40:C45"/>
    <mergeCell ref="D40:D45"/>
    <mergeCell ref="E40:E45"/>
    <mergeCell ref="A33:A38"/>
    <mergeCell ref="B33:B38"/>
    <mergeCell ref="C33:C38"/>
    <mergeCell ref="D33:D38"/>
    <mergeCell ref="E33:E38"/>
    <mergeCell ref="A26:A31"/>
    <mergeCell ref="B26:B31"/>
    <mergeCell ref="C26:C31"/>
    <mergeCell ref="D26:D31"/>
    <mergeCell ref="E26:E31"/>
    <mergeCell ref="A19:A24"/>
    <mergeCell ref="B19:B24"/>
    <mergeCell ref="C19:C24"/>
    <mergeCell ref="D19:D24"/>
    <mergeCell ref="E19:E24"/>
    <mergeCell ref="A12:A17"/>
    <mergeCell ref="B12:B17"/>
    <mergeCell ref="C12:C17"/>
    <mergeCell ref="D12:D17"/>
    <mergeCell ref="E12:E17"/>
    <mergeCell ref="AT3:AV3"/>
    <mergeCell ref="AW3:AY3"/>
    <mergeCell ref="A5:A10"/>
    <mergeCell ref="B5:B10"/>
    <mergeCell ref="C5:C10"/>
    <mergeCell ref="D5:D10"/>
    <mergeCell ref="E5:E10"/>
    <mergeCell ref="A1:BA1"/>
    <mergeCell ref="A2:BA2"/>
    <mergeCell ref="A3:F3"/>
    <mergeCell ref="AQ3:AS3"/>
    <mergeCell ref="V3:X3"/>
    <mergeCell ref="Y3:AA3"/>
    <mergeCell ref="AB3:AD3"/>
    <mergeCell ref="AE3:AG3"/>
    <mergeCell ref="G3:I3"/>
    <mergeCell ref="J3:L3"/>
    <mergeCell ref="M3:O3"/>
    <mergeCell ref="P3:R3"/>
    <mergeCell ref="S3:U3"/>
    <mergeCell ref="AH3:AJ3"/>
    <mergeCell ref="AN3:AP3"/>
    <mergeCell ref="AK3:AM3"/>
  </mergeCells>
  <pageMargins left="0.25" right="0.25" top="0.75" bottom="0.75" header="0.3" footer="0.3"/>
  <pageSetup paperSize="3" scale="17" orientation="landscape" r:id="rId1"/>
  <headerFooter>
    <oddFooter>&amp;C&amp;P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D599FB33DD964FAC1F2E95E230AFA9" ma:contentTypeVersion="20" ma:contentTypeDescription="Create a new document." ma:contentTypeScope="" ma:versionID="8e71a5882a34c5c10e31c6839f7e789d">
  <xsd:schema xmlns:xsd="http://www.w3.org/2001/XMLSchema" xmlns:xs="http://www.w3.org/2001/XMLSchema" xmlns:p="http://schemas.microsoft.com/office/2006/metadata/properties" xmlns:ns2="159481e7-a7a4-47f1-8d63-45ea7b23d61b" xmlns:ns3="c8a508e6-53a5-473d-852b-97eb44cd1a36" targetNamespace="http://schemas.microsoft.com/office/2006/metadata/properties" ma:root="true" ma:fieldsID="2d0e92db75bf7a485dc842b25c274092" ns2:_="" ns3:_="">
    <xsd:import namespace="159481e7-a7a4-47f1-8d63-45ea7b23d61b"/>
    <xsd:import namespace="c8a508e6-53a5-473d-852b-97eb44cd1a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481e7-a7a4-47f1-8d63-45ea7b23d6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d5e5e1-261b-4e54-8ff9-500d6b7ed8c1"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a508e6-53a5-473d-852b-97eb44cd1a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de33624-9dd5-4f06-aa35-f1195db77038}" ma:internalName="TaxCatchAll" ma:showField="CatchAllData" ma:web="c8a508e6-53a5-473d-852b-97eb44cd1a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9481e7-a7a4-47f1-8d63-45ea7b23d61b">
      <Terms xmlns="http://schemas.microsoft.com/office/infopath/2007/PartnerControls"/>
    </lcf76f155ced4ddcb4097134ff3c332f>
    <TaxCatchAll xmlns="c8a508e6-53a5-473d-852b-97eb44cd1a36" xsi:nil="true"/>
    <MediaLengthInSeconds xmlns="159481e7-a7a4-47f1-8d63-45ea7b23d61b" xsi:nil="true"/>
    <SharedWithUsers xmlns="c8a508e6-53a5-473d-852b-97eb44cd1a36">
      <UserInfo>
        <DisplayName>Chris Nicolas</DisplayName>
        <AccountId>928</AccountId>
        <AccountType/>
      </UserInfo>
      <UserInfo>
        <DisplayName>Andy Rush</DisplayName>
        <AccountId>12</AccountId>
        <AccountType/>
      </UserInfo>
      <UserInfo>
        <DisplayName>Elizabeth Bowling</DisplayName>
        <AccountId>94</AccountId>
        <AccountType/>
      </UserInfo>
    </SharedWithUsers>
  </documentManagement>
</p:properties>
</file>

<file path=customXml/itemProps1.xml><?xml version="1.0" encoding="utf-8"?>
<ds:datastoreItem xmlns:ds="http://schemas.openxmlformats.org/officeDocument/2006/customXml" ds:itemID="{56A09C18-4BC3-4097-8DF6-36C74601AF3D}"/>
</file>

<file path=customXml/itemProps2.xml><?xml version="1.0" encoding="utf-8"?>
<ds:datastoreItem xmlns:ds="http://schemas.openxmlformats.org/officeDocument/2006/customXml" ds:itemID="{DDAB70F4-78B3-4E07-904B-4FDB694C630F}"/>
</file>

<file path=customXml/itemProps3.xml><?xml version="1.0" encoding="utf-8"?>
<ds:datastoreItem xmlns:ds="http://schemas.openxmlformats.org/officeDocument/2006/customXml" ds:itemID="{379D1019-9BBE-4AC6-9E07-3FDD929B6BC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Vail</dc:creator>
  <cp:keywords/>
  <dc:description/>
  <cp:lastModifiedBy>Brady Hill</cp:lastModifiedBy>
  <cp:revision/>
  <dcterms:created xsi:type="dcterms:W3CDTF">2020-06-23T15:14:50Z</dcterms:created>
  <dcterms:modified xsi:type="dcterms:W3CDTF">2026-11-06T16:37:51Z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0x0101008BD599FB33DD964FAC1F2E95E230AFA9</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MediaServiceImageTags">
    <vt:lpwstr/>
  </property>
  <property fmtid="{D5CDD505-2E9C-101B-9397-08002B2CF9AE}" pid="8" name="_ExtendedDescription">
    <vt:lpwstr/>
  </property>
  <property fmtid="{D5CDD505-2E9C-101B-9397-08002B2CF9AE}" pid="9" name="_activity">
    <vt:lpwstr>{"FileActivityType":"9","FileActivityTimeStamp":"2023-05-24T13:28:12.147Z","FileActivityUsersOnPage":[{"DisplayName":"Chris Nicolas","Id":"chris.nicolas@kipda.org"},{"DisplayName":"Chris Nicolas","Id":"chris.nicolas@kipda.org"},{"DisplayName":"Andy Rush","Id":"andy.rush@kipda.org"},{"DisplayName":"Elizabeth Bowling","Id":"elizabethbowling.schiller@kipda.org"}],"FileActivityNavigationId":null}</vt:lpwstr>
  </property>
  <property fmtid="{D5CDD505-2E9C-101B-9397-08002B2CF9AE}" pid="10" name="TriggerFlowInfo">
    <vt:lpwstr/>
  </property>
</Properties>
</file>